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就業學程-114學年\申請作業\"/>
    </mc:Choice>
  </mc:AlternateContent>
  <bookViews>
    <workbookView xWindow="9984" yWindow="780" windowWidth="29040" windowHeight="15720"/>
  </bookViews>
  <sheets>
    <sheet name="實務學程試算表範例" sheetId="3" r:id="rId1"/>
    <sheet name="範例-實務學程" sheetId="1" r:id="rId2"/>
    <sheet name="範例-訓練學程" sheetId="2" r:id="rId3"/>
  </sheets>
  <definedNames>
    <definedName name="_xlnm.Print_Area" localSheetId="0">實務學程試算表範例!$A$1:$O$35</definedName>
    <definedName name="_xlnm.Print_Area" localSheetId="2">'範例-訓練學程'!$A$1:$K$26</definedName>
    <definedName name="_xlnm.Print_Area" localSheetId="1">'範例-實務學程'!$A$1:$K$26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3" l="1"/>
  <c r="J21" i="3" s="1"/>
  <c r="G18" i="3"/>
  <c r="I7" i="3"/>
  <c r="O20" i="3" l="1"/>
  <c r="H7" i="3" l="1"/>
  <c r="H6" i="3"/>
  <c r="J6" i="3" s="1"/>
  <c r="H24" i="3"/>
  <c r="J24" i="3" s="1"/>
  <c r="H23" i="3"/>
  <c r="J23" i="3" s="1"/>
  <c r="H22" i="3"/>
  <c r="J22" i="3" s="1"/>
  <c r="H18" i="3"/>
  <c r="H17" i="3"/>
  <c r="J17" i="3" s="1"/>
  <c r="H16" i="3"/>
  <c r="J16" i="3" s="1"/>
  <c r="H15" i="3"/>
  <c r="H14" i="3"/>
  <c r="H13" i="3"/>
  <c r="H12" i="3"/>
  <c r="J12" i="3" s="1"/>
  <c r="H11" i="3"/>
  <c r="J11" i="3" s="1"/>
  <c r="H10" i="3"/>
  <c r="J10" i="3" s="1"/>
  <c r="H9" i="3"/>
  <c r="H8" i="3"/>
  <c r="H5" i="3"/>
  <c r="H18" i="2"/>
  <c r="J18" i="2" s="1"/>
  <c r="I25" i="2"/>
  <c r="K15" i="2" s="1"/>
  <c r="H24" i="2"/>
  <c r="J24" i="2" s="1"/>
  <c r="H23" i="2"/>
  <c r="J23" i="2" s="1"/>
  <c r="H22" i="2"/>
  <c r="J22" i="2" s="1"/>
  <c r="H21" i="2"/>
  <c r="J21" i="2" s="1"/>
  <c r="H20" i="2"/>
  <c r="J20" i="2" s="1"/>
  <c r="M19" i="2"/>
  <c r="K19" i="2"/>
  <c r="H19" i="2"/>
  <c r="J19" i="2" s="1"/>
  <c r="H17" i="2"/>
  <c r="J17" i="2" s="1"/>
  <c r="H16" i="2"/>
  <c r="J16" i="2" s="1"/>
  <c r="H15" i="2"/>
  <c r="J15" i="2" s="1"/>
  <c r="H14" i="2"/>
  <c r="J14" i="2" s="1"/>
  <c r="H13" i="2"/>
  <c r="J13" i="2" s="1"/>
  <c r="H12" i="2"/>
  <c r="J12" i="2" s="1"/>
  <c r="H11" i="2"/>
  <c r="J11" i="2" s="1"/>
  <c r="H10" i="2"/>
  <c r="J10" i="2" s="1"/>
  <c r="H9" i="2"/>
  <c r="J9" i="2" s="1"/>
  <c r="H8" i="2"/>
  <c r="J8" i="2" s="1"/>
  <c r="H7" i="2"/>
  <c r="J7" i="2" s="1"/>
  <c r="H6" i="2"/>
  <c r="J6" i="2" s="1"/>
  <c r="H5" i="2"/>
  <c r="J5" i="2" s="1"/>
  <c r="H6" i="1"/>
  <c r="J6" i="1" s="1"/>
  <c r="M19" i="1"/>
  <c r="K19" i="1"/>
  <c r="I14" i="3" l="1"/>
  <c r="J14" i="3" s="1"/>
  <c r="I18" i="3"/>
  <c r="J18" i="3"/>
  <c r="F20" i="3"/>
  <c r="H20" i="3" s="1"/>
  <c r="J20" i="3" s="1"/>
  <c r="J7" i="3"/>
  <c r="K5" i="2"/>
  <c r="K7" i="2"/>
  <c r="K6" i="2"/>
  <c r="J25" i="2"/>
  <c r="H25" i="2"/>
  <c r="I25" i="1"/>
  <c r="K6" i="1" s="1"/>
  <c r="H24" i="1"/>
  <c r="J24" i="1" s="1"/>
  <c r="H23" i="1"/>
  <c r="J23" i="1" s="1"/>
  <c r="H22" i="1"/>
  <c r="J22" i="1" s="1"/>
  <c r="H21" i="1"/>
  <c r="J21" i="1" s="1"/>
  <c r="H20" i="1"/>
  <c r="J20" i="1" s="1"/>
  <c r="H19" i="1"/>
  <c r="J19" i="1" s="1"/>
  <c r="H17" i="1"/>
  <c r="J17" i="1" s="1"/>
  <c r="H16" i="1"/>
  <c r="J16" i="1" s="1"/>
  <c r="H15" i="1"/>
  <c r="J15" i="1" s="1"/>
  <c r="H14" i="1"/>
  <c r="J14" i="1" s="1"/>
  <c r="H13" i="1"/>
  <c r="J13" i="1" s="1"/>
  <c r="H12" i="1"/>
  <c r="J12" i="1" s="1"/>
  <c r="H11" i="1"/>
  <c r="J11" i="1" s="1"/>
  <c r="H18" i="1"/>
  <c r="J18" i="1" s="1"/>
  <c r="H10" i="1"/>
  <c r="J10" i="1" s="1"/>
  <c r="H9" i="1"/>
  <c r="J9" i="1" s="1"/>
  <c r="H8" i="1"/>
  <c r="J8" i="1" s="1"/>
  <c r="H7" i="1"/>
  <c r="J7" i="1" s="1"/>
  <c r="H5" i="1"/>
  <c r="J26" i="2" l="1"/>
  <c r="I26" i="2"/>
  <c r="K7" i="1"/>
  <c r="K5" i="1"/>
  <c r="H25" i="1"/>
  <c r="I26" i="1" s="1"/>
  <c r="J5" i="1"/>
  <c r="J25" i="1" s="1"/>
  <c r="K15" i="1"/>
  <c r="K26" i="2" l="1"/>
  <c r="J26" i="1"/>
  <c r="K26" i="1" s="1"/>
  <c r="M19" i="3"/>
  <c r="J25" i="3"/>
  <c r="N21" i="3" s="1"/>
  <c r="F19" i="3"/>
  <c r="H19" i="3" s="1"/>
  <c r="I19" i="3" s="1"/>
  <c r="I25" i="3" s="1"/>
  <c r="H25" i="3" l="1"/>
  <c r="K6" i="3"/>
  <c r="K5" i="3"/>
  <c r="P7" i="3"/>
  <c r="Q7" i="3" s="1"/>
  <c r="K15" i="3"/>
  <c r="K7" i="3"/>
  <c r="K19" i="3"/>
  <c r="J26" i="3" l="1"/>
  <c r="N26" i="3"/>
  <c r="I26" i="3"/>
  <c r="K26" i="3" l="1"/>
</calcChain>
</file>

<file path=xl/sharedStrings.xml><?xml version="1.0" encoding="utf-8"?>
<sst xmlns="http://schemas.openxmlformats.org/spreadsheetml/2006/main" count="286" uniqueCount="103">
  <si>
    <r>
      <t xml:space="preserve">※ 有顏色的欄位為公式，勿更動 </t>
    </r>
    <r>
      <rPr>
        <b/>
        <sz val="12"/>
        <color indexed="10"/>
        <rFont val="微軟正黑體"/>
        <family val="2"/>
        <charset val="136"/>
      </rPr>
      <t xml:space="preserve">                                                      </t>
    </r>
    <phoneticPr fontId="5" type="noConversion"/>
  </si>
  <si>
    <t>項目</t>
    <phoneticPr fontId="4" type="noConversion"/>
  </si>
  <si>
    <t>說明</t>
    <phoneticPr fontId="4" type="noConversion"/>
  </si>
  <si>
    <t>單位</t>
    <phoneticPr fontId="4" type="noConversion"/>
  </si>
  <si>
    <t>單價
a</t>
    <phoneticPr fontId="5" type="noConversion"/>
  </si>
  <si>
    <t>數量
b</t>
    <phoneticPr fontId="5" type="noConversion"/>
  </si>
  <si>
    <t>金額c
(c = a × b)</t>
    <phoneticPr fontId="5" type="noConversion"/>
  </si>
  <si>
    <t>分署補助款d
(自行填入)</t>
    <phoneticPr fontId="5" type="noConversion"/>
  </si>
  <si>
    <t>學校自籌款
e</t>
    <phoneticPr fontId="5" type="noConversion"/>
  </si>
  <si>
    <t>計算比例</t>
    <phoneticPr fontId="5" type="noConversion"/>
  </si>
  <si>
    <t>備註</t>
    <phoneticPr fontId="4" type="noConversion"/>
  </si>
  <si>
    <t>計畫主持人費</t>
    <phoneticPr fontId="5" type="noConversion"/>
  </si>
  <si>
    <t>月</t>
    <phoneticPr fontId="4" type="noConversion"/>
  </si>
  <si>
    <t>←勿超過 5%</t>
    <phoneticPr fontId="5" type="noConversion"/>
  </si>
  <si>
    <t>工作人員費</t>
    <phoneticPr fontId="5" type="noConversion"/>
  </si>
  <si>
    <t>小時</t>
    <phoneticPr fontId="4" type="noConversion"/>
  </si>
  <si>
    <t>←勿超過 25%</t>
    <phoneticPr fontId="5" type="noConversion"/>
  </si>
  <si>
    <t>出席費</t>
    <phoneticPr fontId="5" type="noConversion"/>
  </si>
  <si>
    <t>限辦理計畫之期中、期末檢討、規劃分析會議等專家學者出席費，每人每場次最高2,500元。但校內編制人員不得請領。</t>
    <phoneticPr fontId="4" type="noConversion"/>
  </si>
  <si>
    <t>人</t>
    <phoneticPr fontId="4" type="noConversion"/>
  </si>
  <si>
    <t>雜費</t>
    <phoneticPr fontId="5" type="noConversion"/>
  </si>
  <si>
    <t>人/小時</t>
    <phoneticPr fontId="4" type="noConversion"/>
  </si>
  <si>
    <t>材料費</t>
    <phoneticPr fontId="5" type="noConversion"/>
  </si>
  <si>
    <t>限補助術科課程，支用於消耗性材料購置等項目，每人最高600元為上限。</t>
    <phoneticPr fontId="4" type="noConversion"/>
  </si>
  <si>
    <t>場地費</t>
    <phoneticPr fontId="5" type="noConversion"/>
  </si>
  <si>
    <t>每日最高補助6,000元，受補助單位以自有場地辦理者，不予補助。</t>
    <phoneticPr fontId="4" type="noConversion"/>
  </si>
  <si>
    <t>日</t>
    <phoneticPr fontId="4" type="noConversion"/>
  </si>
  <si>
    <t>交通費</t>
    <phoneticPr fontId="5" type="noConversion"/>
  </si>
  <si>
    <t>式</t>
    <phoneticPr fontId="4" type="noConversion"/>
  </si>
  <si>
    <t>租車費</t>
    <phoneticPr fontId="5" type="noConversion"/>
  </si>
  <si>
    <t>每日每輛最高補助10,000元。</t>
    <phoneticPr fontId="4" type="noConversion"/>
  </si>
  <si>
    <t>輛</t>
    <phoneticPr fontId="4" type="noConversion"/>
  </si>
  <si>
    <t>優秀學員獎勵</t>
    <phoneticPr fontId="5" type="noConversion"/>
  </si>
  <si>
    <t>←勿超過 3%</t>
    <phoneticPr fontId="5" type="noConversion"/>
  </si>
  <si>
    <t>動物保健學士學位學程</t>
    <phoneticPr fontId="4" type="noConversion"/>
  </si>
  <si>
    <t>課程設計費</t>
    <phoneticPr fontId="4" type="noConversion"/>
  </si>
  <si>
    <t>受補助單位透過專家諮詢或會議討論等方式設計符合訓練內容之費用。</t>
    <phoneticPr fontId="4" type="noConversion"/>
  </si>
  <si>
    <t>式</t>
    <phoneticPr fontId="4" type="noConversion"/>
  </si>
  <si>
    <t>行政管理費</t>
    <phoneticPr fontId="5" type="noConversion"/>
  </si>
  <si>
    <t>為上開各項費用總和10%為上限。</t>
    <phoneticPr fontId="4" type="noConversion"/>
  </si>
  <si>
    <t>←勿超過 10%</t>
    <phoneticPr fontId="5" type="noConversion"/>
  </si>
  <si>
    <t>(行管費上限)</t>
    <phoneticPr fontId="4" type="noConversion"/>
  </si>
  <si>
    <r>
      <rPr>
        <b/>
        <u/>
        <sz val="11"/>
        <color indexed="8"/>
        <rFont val="微軟正黑體"/>
        <family val="2"/>
        <charset val="136"/>
      </rPr>
      <t xml:space="preserve"> 其他  </t>
    </r>
    <r>
      <rPr>
        <b/>
        <sz val="11"/>
        <color indexed="8"/>
        <rFont val="微軟正黑體"/>
        <family val="2"/>
        <charset val="136"/>
      </rPr>
      <t>(非分署補助項目)2</t>
    </r>
    <phoneticPr fontId="4" type="noConversion"/>
  </si>
  <si>
    <r>
      <rPr>
        <b/>
        <u/>
        <sz val="11"/>
        <color indexed="8"/>
        <rFont val="微軟正黑體"/>
        <family val="2"/>
        <charset val="136"/>
      </rPr>
      <t xml:space="preserve"> 其他  </t>
    </r>
    <r>
      <rPr>
        <b/>
        <sz val="11"/>
        <color indexed="8"/>
        <rFont val="微軟正黑體"/>
        <family val="2"/>
        <charset val="136"/>
      </rPr>
      <t>(非分署補助項目)3</t>
    </r>
    <r>
      <rPr>
        <sz val="12"/>
        <color theme="1"/>
        <rFont val="新細明體"/>
        <family val="2"/>
        <charset val="136"/>
        <scheme val="minor"/>
      </rPr>
      <t/>
    </r>
  </si>
  <si>
    <r>
      <rPr>
        <b/>
        <u/>
        <sz val="11"/>
        <color indexed="8"/>
        <rFont val="微軟正黑體"/>
        <family val="2"/>
        <charset val="136"/>
      </rPr>
      <t xml:space="preserve"> 其他  </t>
    </r>
    <r>
      <rPr>
        <b/>
        <sz val="11"/>
        <color indexed="8"/>
        <rFont val="微軟正黑體"/>
        <family val="2"/>
        <charset val="136"/>
      </rPr>
      <t>(非分署補助項目)4</t>
    </r>
    <r>
      <rPr>
        <sz val="12"/>
        <color theme="1"/>
        <rFont val="新細明體"/>
        <family val="2"/>
        <charset val="136"/>
        <scheme val="minor"/>
      </rPr>
      <t/>
    </r>
  </si>
  <si>
    <r>
      <rPr>
        <b/>
        <u/>
        <sz val="11"/>
        <color indexed="8"/>
        <rFont val="微軟正黑體"/>
        <family val="2"/>
        <charset val="136"/>
      </rPr>
      <t xml:space="preserve"> 其他  </t>
    </r>
    <r>
      <rPr>
        <b/>
        <sz val="11"/>
        <color indexed="8"/>
        <rFont val="微軟正黑體"/>
        <family val="2"/>
        <charset val="136"/>
      </rPr>
      <t>(非分署補助項目)5</t>
    </r>
    <r>
      <rPr>
        <sz val="12"/>
        <color theme="1"/>
        <rFont val="新細明體"/>
        <family val="2"/>
        <charset val="136"/>
        <scheme val="minor"/>
      </rPr>
      <t/>
    </r>
  </si>
  <si>
    <t>合計</t>
    <phoneticPr fontId="5" type="noConversion"/>
  </si>
  <si>
    <r>
      <t>占計畫總經費百分比</t>
    </r>
    <r>
      <rPr>
        <b/>
        <sz val="11"/>
        <color indexed="8"/>
        <rFont val="Times New Roman"/>
        <family val="1"/>
      </rPr>
      <t/>
    </r>
    <phoneticPr fontId="5" type="noConversion"/>
  </si>
  <si>
    <t>=100%</t>
    <phoneticPr fontId="4" type="noConversion"/>
  </si>
  <si>
    <t>補助外聘講師每小時最高2,000元。</t>
    <phoneticPr fontId="4" type="noConversion"/>
  </si>
  <si>
    <t>補助內聘講師每小時最高1,000元。</t>
    <phoneticPr fontId="4" type="noConversion"/>
  </si>
  <si>
    <t>註一：</t>
    <phoneticPr fontId="4" type="noConversion"/>
  </si>
  <si>
    <t>單價、數量請以整數計算。</t>
    <phoneticPr fontId="4" type="noConversion"/>
  </si>
  <si>
    <t>註二：</t>
    <phoneticPr fontId="4" type="noConversion"/>
  </si>
  <si>
    <t>各項經費編列應依本署一般常用經費編列標準及結報應行注意事項規定辦理。</t>
    <phoneticPr fontId="4" type="noConversion"/>
  </si>
  <si>
    <t>註三：</t>
    <phoneticPr fontId="4" type="noConversion"/>
  </si>
  <si>
    <t>講師鐘點費限補助專精課程、關鍵就業力課程、勞動法令課程或面試求職技巧課程外聘講師每小時最高二千元、內聘講師每小時最高一千元，同課程同時段之補助費應以一名講師為限。但同一業師於同課程同時段領取本項目經費及其他政府機關補助款，應依講座鐘點費支給表及軍公教人員兼職費支給表，合計不得超過前述標準。</t>
    <phoneticPr fontId="4" type="noConversion"/>
  </si>
  <si>
    <t>註四：</t>
    <phoneticPr fontId="4" type="noConversion"/>
  </si>
  <si>
    <t>另依據國內出差旅費報支要點，搭乘飛機、高鐵、座(艙)位有分等之船舶者，應檢附票根或購票證明文件，但當日往返或使用經費結報系統報支者，無須檢附。</t>
    <phoneticPr fontId="4" type="noConversion"/>
  </si>
  <si>
    <t>註五：</t>
    <phoneticPr fontId="4" type="noConversion"/>
  </si>
  <si>
    <t>如需編列設備費用、其他經費項目或超過該經費項目上限者，限以自籌款支應。</t>
    <phoneticPr fontId="4" type="noConversion"/>
  </si>
  <si>
    <t>註六：</t>
    <phoneticPr fontId="4" type="noConversion"/>
  </si>
  <si>
    <t xml:space="preserve">本表請附電子檔。 </t>
    <phoneticPr fontId="4" type="noConversion"/>
  </si>
  <si>
    <t xml:space="preserve">112學年度「補助大專校院辦理就業學程計畫」經費規劃試算檢核表                                                                        </t>
    <phoneticPr fontId="5" type="noConversion"/>
  </si>
  <si>
    <r>
      <rPr>
        <b/>
        <u/>
        <sz val="11"/>
        <color indexed="8"/>
        <rFont val="微軟正黑體"/>
        <family val="2"/>
        <charset val="136"/>
      </rPr>
      <t xml:space="preserve"> 其他  </t>
    </r>
    <r>
      <rPr>
        <b/>
        <sz val="11"/>
        <color indexed="8"/>
        <rFont val="微軟正黑體"/>
        <family val="2"/>
        <charset val="136"/>
      </rPr>
      <t>(非分署補助項目)1</t>
    </r>
    <phoneticPr fontId="4" type="noConversion"/>
  </si>
  <si>
    <r>
      <t xml:space="preserve">講師鐘點費
</t>
    </r>
    <r>
      <rPr>
        <b/>
        <sz val="9"/>
        <color rgb="FFFF0000"/>
        <rFont val="微軟正黑體"/>
        <family val="2"/>
        <charset val="136"/>
      </rPr>
      <t>(註3)</t>
    </r>
    <phoneticPr fontId="5" type="noConversion"/>
  </si>
  <si>
    <t xml:space="preserve"> 學校:      科技大學                     計畫班別：</t>
    <phoneticPr fontId="4" type="noConversion"/>
  </si>
  <si>
    <r>
      <t>補助外聘講師到校授課、業界專家學者到校出席會議及學校教師或工作人員拜訪本計畫合作單位之交通往返所需經費，依大眾運輸交通工具之票價補助﹔因實際需要需搭乘高鐵或飛機者，應檢據覈實報銷。</t>
    </r>
    <r>
      <rPr>
        <sz val="9"/>
        <color rgb="FFFF0000"/>
        <rFont val="微軟正黑體"/>
        <family val="2"/>
        <charset val="136"/>
      </rPr>
      <t>(註4)</t>
    </r>
    <phoneticPr fontId="4" type="noConversion"/>
  </si>
  <si>
    <t>編列金額方式以參訓學員人數乘以2,000元為上限，用於受補助單位辦理學員訓練崗位媒合、就業輔導諮詢及就業輔導講座之相關經費。</t>
    <phoneticPr fontId="4" type="noConversion"/>
  </si>
  <si>
    <t>參訓學員成績為該計畫全程參訓者前三名，由該計畫自訂獎勵金額，每一計畫總額不得超過該計畫補助額度合計之3%。但該計畫人數未達15人者，本項目經費不得支領。</t>
    <phoneticPr fontId="4" type="noConversion"/>
  </si>
  <si>
    <t>應符合勞動部公告之當年度基本工資時薪標準規定編列，每人每日以8小時為限且每人每月以160小時為上限，每一計畫總額不得超過該計畫補助額度合計之25%。但校內編制人員不得請領。以跨計畫運用本項經費者，各計畫間每人工作時段不得重複，且每月不得超過基本工資數額。</t>
    <phoneticPr fontId="4" type="noConversion"/>
  </si>
  <si>
    <t>應按月編列，每一計畫總額不得超過該計畫補助額度合計之5%。</t>
    <phoneticPr fontId="4" type="noConversion"/>
  </si>
  <si>
    <t>限支用於教材、講義、文具紙張、郵資、印刷裝訂等，以每人每小時最高12元編列</t>
    <phoneticPr fontId="4" type="noConversion"/>
  </si>
  <si>
    <t>訓練就業服務費</t>
    <phoneticPr fontId="5" type="noConversion"/>
  </si>
  <si>
    <t>提醒!! 補助上限：實務學程(實務課程)80萬元、訓練學程(關鍵就業力課程)30萬元!!!</t>
    <phoneticPr fontId="4" type="noConversion"/>
  </si>
  <si>
    <t>↑勿超過90%</t>
    <phoneticPr fontId="5" type="noConversion"/>
  </si>
  <si>
    <t>協同主持人費</t>
    <phoneticPr fontId="4" type="noConversion"/>
  </si>
  <si>
    <t>應按月編列，每一計畫總額不得超過該計畫補助額度合計之2.5%。</t>
    <phoneticPr fontId="4" type="noConversion"/>
  </si>
  <si>
    <t>←勿超過 2.5%</t>
    <phoneticPr fontId="5" type="noConversion"/>
  </si>
  <si>
    <t>二代健保、勞健保</t>
    <phoneticPr fontId="4" type="noConversion"/>
  </si>
  <si>
    <t>(說明)</t>
  </si>
  <si>
    <t>(說明)</t>
    <phoneticPr fontId="4" type="noConversion"/>
  </si>
  <si>
    <t>臨時工、學員等之勞健保費用(5.17%)</t>
    <phoneticPr fontId="4" type="noConversion"/>
  </si>
  <si>
    <t xml:space="preserve">臨時工等之補充保費(2.11%) </t>
    <phoneticPr fontId="4" type="noConversion"/>
  </si>
  <si>
    <r>
      <t xml:space="preserve"> 學校:      靜宜大學                     計畫班別：</t>
    </r>
    <r>
      <rPr>
        <b/>
        <sz val="12"/>
        <color theme="1"/>
        <rFont val="新細明體"/>
        <family val="1"/>
        <charset val="136"/>
      </rPr>
      <t>「</t>
    </r>
    <r>
      <rPr>
        <b/>
        <sz val="12"/>
        <color theme="1"/>
        <rFont val="微軟正黑體"/>
        <family val="2"/>
        <charset val="136"/>
      </rPr>
      <t>OOOOOOOOOOOO</t>
    </r>
    <r>
      <rPr>
        <b/>
        <sz val="12"/>
        <color theme="1"/>
        <rFont val="新細明體"/>
        <family val="1"/>
        <charset val="136"/>
      </rPr>
      <t>」實務學程</t>
    </r>
    <phoneticPr fontId="4" type="noConversion"/>
  </si>
  <si>
    <t>內化說明</t>
    <phoneticPr fontId="4" type="noConversion"/>
  </si>
  <si>
    <t>院系配合款</t>
    <phoneticPr fontId="4" type="noConversion"/>
  </si>
  <si>
    <t>內化金額</t>
    <phoneticPr fontId="4" type="noConversion"/>
  </si>
  <si>
    <t>支援課程相關助理時數
O小時*190</t>
    <phoneticPr fontId="4" type="noConversion"/>
  </si>
  <si>
    <t>校外實習期末檢討會議</t>
    <phoneticPr fontId="4" type="noConversion"/>
  </si>
  <si>
    <t>課程改造業師鐘點費</t>
    <phoneticPr fontId="4" type="noConversion"/>
  </si>
  <si>
    <t>校內教師支援課程改造</t>
    <phoneticPr fontId="4" type="noConversion"/>
  </si>
  <si>
    <t>辦理非計畫實習期間之合作廠商拜訪</t>
    <phoneticPr fontId="4" type="noConversion"/>
  </si>
  <si>
    <t>三四年級學生企業參訪</t>
    <phoneticPr fontId="4" type="noConversion"/>
  </si>
  <si>
    <t>不適用</t>
  </si>
  <si>
    <t>不適用</t>
    <phoneticPr fontId="4" type="noConversion"/>
  </si>
  <si>
    <t>編列金額方式以參訓學員人數乘以2,000元為上限，用於受補助單位辦理學員訓練崗位媒合、就業輔導諮詢及就業輔導講座之相關經費。</t>
    <phoneticPr fontId="4" type="noConversion"/>
  </si>
  <si>
    <t>媒合活動/就業輔導諮詢/就業輔導講座</t>
    <phoneticPr fontId="4" type="noConversion"/>
  </si>
  <si>
    <t>學員人數*2000為上限</t>
    <phoneticPr fontId="4" type="noConversion"/>
  </si>
  <si>
    <t>OOO教材設計</t>
    <phoneticPr fontId="4" type="noConversion"/>
  </si>
  <si>
    <t>符合課程需求項目支應</t>
    <phoneticPr fontId="4" type="noConversion"/>
  </si>
  <si>
    <t xml:space="preserve">115學年度「補助大專校院辦理就業學程計畫」經費規劃試算檢核表                                                                        </t>
    <phoneticPr fontId="5" type="noConversion"/>
  </si>
  <si>
    <t>(行管費上限)</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</si>
</sst>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76" formatCode="_-&quot;$&quot;* #,##0_-;\-&quot;$&quot;* #,##0_-;_-&quot;$&quot;* &quot;-&quot;??_-;_-@_-"/>
    <numFmt numFmtId="177" formatCode="#,##0_ "/>
    <numFmt numFmtId="178" formatCode="_-* #,##0_-;\-* #,##0_-;_-* &quot;-&quot;??_-;_-@_-"/>
    <numFmt numFmtId="179" formatCode="0_);[Red]\(0\)"/>
  </numFmts>
  <fonts count="35" x14ac:knownFonts="1">
    <font>
      <sz val="12"/>
      <color theme="1"/>
      <name val="新細明體"/>
      <family val="1"/>
      <charset val="136"/>
      <scheme val="minor"/>
    </font>
    <font>
      <sz val="12"/>
      <color theme="1"/>
      <name val="新細明體"/>
      <family val="2"/>
      <charset val="136"/>
      <scheme val="minor"/>
    </font>
    <font>
      <sz val="12"/>
      <color theme="1"/>
      <name val="新細明體"/>
      <family val="1"/>
      <charset val="136"/>
      <scheme val="minor"/>
    </font>
    <font>
      <b/>
      <sz val="14"/>
      <color theme="1"/>
      <name val="微軟正黑體"/>
      <family val="2"/>
      <charset val="136"/>
    </font>
    <font>
      <sz val="9"/>
      <name val="新細明體"/>
      <family val="1"/>
      <charset val="136"/>
      <scheme val="minor"/>
    </font>
    <font>
      <sz val="9"/>
      <name val="新細明體"/>
      <family val="1"/>
      <charset val="136"/>
    </font>
    <font>
      <sz val="11"/>
      <color theme="1"/>
      <name val="微軟正黑體"/>
      <family val="2"/>
      <charset val="136"/>
    </font>
    <font>
      <b/>
      <sz val="12"/>
      <color theme="1"/>
      <name val="微軟正黑體"/>
      <family val="2"/>
      <charset val="136"/>
    </font>
    <font>
      <b/>
      <u val="double"/>
      <sz val="12"/>
      <color indexed="10"/>
      <name val="微軟正黑體"/>
      <family val="2"/>
      <charset val="136"/>
    </font>
    <font>
      <b/>
      <sz val="12"/>
      <color indexed="10"/>
      <name val="微軟正黑體"/>
      <family val="2"/>
      <charset val="136"/>
    </font>
    <font>
      <sz val="11"/>
      <name val="微軟正黑體"/>
      <family val="2"/>
      <charset val="136"/>
    </font>
    <font>
      <sz val="11"/>
      <color indexed="8"/>
      <name val="微軟正黑體"/>
      <family val="2"/>
      <charset val="136"/>
    </font>
    <font>
      <b/>
      <sz val="11"/>
      <color indexed="8"/>
      <name val="微軟正黑體"/>
      <family val="2"/>
      <charset val="136"/>
    </font>
    <font>
      <sz val="10"/>
      <name val="微軟正黑體"/>
      <family val="2"/>
      <charset val="136"/>
    </font>
    <font>
      <b/>
      <sz val="11"/>
      <name val="微軟正黑體"/>
      <family val="2"/>
      <charset val="136"/>
    </font>
    <font>
      <b/>
      <sz val="11"/>
      <color indexed="10"/>
      <name val="微軟正黑體"/>
      <family val="2"/>
      <charset val="136"/>
    </font>
    <font>
      <sz val="10"/>
      <color rgb="FF000000"/>
      <name val="微軟正黑體"/>
      <family val="2"/>
      <charset val="136"/>
    </font>
    <font>
      <sz val="10"/>
      <color theme="1"/>
      <name val="微軟正黑體"/>
      <family val="2"/>
      <charset val="136"/>
    </font>
    <font>
      <b/>
      <sz val="10"/>
      <color theme="1"/>
      <name val="微軟正黑體"/>
      <family val="2"/>
      <charset val="136"/>
    </font>
    <font>
      <b/>
      <u/>
      <sz val="11"/>
      <color indexed="8"/>
      <name val="微軟正黑體"/>
      <family val="2"/>
      <charset val="136"/>
    </font>
    <font>
      <b/>
      <sz val="11"/>
      <color indexed="8"/>
      <name val="Times New Roman"/>
      <family val="1"/>
    </font>
    <font>
      <sz val="11"/>
      <color indexed="10"/>
      <name val="微軟正黑體"/>
      <family val="2"/>
      <charset val="136"/>
    </font>
    <font>
      <b/>
      <sz val="9"/>
      <color rgb="FFFF0000"/>
      <name val="微軟正黑體"/>
      <family val="2"/>
      <charset val="136"/>
    </font>
    <font>
      <b/>
      <sz val="14"/>
      <color rgb="FFFF0000"/>
      <name val="微軟正黑體"/>
      <family val="2"/>
      <charset val="136"/>
    </font>
    <font>
      <sz val="9"/>
      <color rgb="FFFF0000"/>
      <name val="微軟正黑體"/>
      <family val="2"/>
      <charset val="136"/>
    </font>
    <font>
      <sz val="11"/>
      <color theme="0" tint="-0.249977111117893"/>
      <name val="微軟正黑體"/>
      <family val="2"/>
      <charset val="136"/>
    </font>
    <font>
      <sz val="11"/>
      <color theme="1" tint="0.499984740745262"/>
      <name val="微軟正黑體"/>
      <family val="2"/>
      <charset val="136"/>
    </font>
    <font>
      <b/>
      <sz val="11"/>
      <color theme="1" tint="0.499984740745262"/>
      <name val="微軟正黑體"/>
      <family val="2"/>
      <charset val="136"/>
    </font>
    <font>
      <sz val="10"/>
      <color theme="1" tint="0.499984740745262"/>
      <name val="微軟正黑體"/>
      <family val="2"/>
      <charset val="136"/>
    </font>
    <font>
      <b/>
      <sz val="12"/>
      <color rgb="FFFF0000"/>
      <name val="微軟正黑體"/>
      <family val="2"/>
      <charset val="136"/>
    </font>
    <font>
      <b/>
      <sz val="12"/>
      <color theme="1"/>
      <name val="新細明體"/>
      <family val="1"/>
      <charset val="136"/>
    </font>
    <font>
      <b/>
      <sz val="11"/>
      <color rgb="FFFF0000"/>
      <name val="微軟正黑體"/>
      <family val="2"/>
      <charset val="136"/>
    </font>
    <font>
      <sz val="10"/>
      <color rgb="FFFF0000"/>
      <name val="微軟正黑體"/>
      <family val="2"/>
      <charset val="136"/>
    </font>
    <font>
      <sz val="11"/>
      <color rgb="FFFF0000"/>
      <name val="微軟正黑體"/>
      <family val="2"/>
      <charset val="136"/>
    </font>
    <font>
      <sz val="11"/>
      <color theme="0" tint="-0.34998626667073579"/>
      <name val="微軟正黑體"/>
      <family val="2"/>
      <charset val="136"/>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s>
  <borders count="15">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44" fontId="2" fillId="0" borderId="0" applyFont="0" applyFill="0" applyBorder="0" applyAlignment="0" applyProtection="0">
      <alignment vertical="center"/>
    </xf>
    <xf numFmtId="43" fontId="2" fillId="0" borderId="0" applyFont="0" applyFill="0" applyBorder="0" applyAlignment="0" applyProtection="0">
      <alignment vertical="center"/>
    </xf>
  </cellStyleXfs>
  <cellXfs count="116">
    <xf numFmtId="0" fontId="0" fillId="0" borderId="0" xfId="0">
      <alignment vertical="center"/>
    </xf>
    <xf numFmtId="0" fontId="6" fillId="0" borderId="0" xfId="0" applyFont="1" applyAlignment="1">
      <alignment horizontal="center" vertical="center"/>
    </xf>
    <xf numFmtId="0" fontId="10"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11" fillId="0" borderId="0" xfId="0" applyFont="1" applyAlignment="1">
      <alignment horizontal="center" vertical="center"/>
    </xf>
    <xf numFmtId="0" fontId="12" fillId="0" borderId="5" xfId="0" applyFont="1" applyBorder="1" applyAlignment="1">
      <alignment horizontal="center" vertical="center"/>
    </xf>
    <xf numFmtId="0" fontId="13" fillId="0" borderId="5" xfId="0" applyFont="1" applyBorder="1" applyAlignment="1">
      <alignment vertical="center" wrapText="1"/>
    </xf>
    <xf numFmtId="0" fontId="13" fillId="0" borderId="5" xfId="0" applyFont="1" applyBorder="1" applyAlignment="1">
      <alignment horizontal="center" vertical="center" wrapText="1"/>
    </xf>
    <xf numFmtId="176" fontId="14" fillId="3" borderId="5" xfId="0" applyNumberFormat="1" applyFont="1" applyFill="1" applyBorder="1" applyAlignment="1">
      <alignment horizontal="center" vertical="center"/>
    </xf>
    <xf numFmtId="176" fontId="14" fillId="2" borderId="5" xfId="0" applyNumberFormat="1" applyFont="1" applyFill="1" applyBorder="1" applyAlignment="1">
      <alignment horizontal="center" vertical="center"/>
    </xf>
    <xf numFmtId="10" fontId="7" fillId="4" borderId="5" xfId="0" applyNumberFormat="1" applyFont="1" applyFill="1" applyBorder="1">
      <alignment vertical="center"/>
    </xf>
    <xf numFmtId="0" fontId="15" fillId="0" borderId="6" xfId="0" applyFont="1" applyBorder="1" applyAlignment="1">
      <alignment horizontal="left" vertical="center"/>
    </xf>
    <xf numFmtId="0" fontId="12" fillId="0" borderId="0" xfId="0" applyFont="1" applyAlignment="1">
      <alignment horizontal="center" vertical="center"/>
    </xf>
    <xf numFmtId="0" fontId="13" fillId="0" borderId="5" xfId="0" applyFont="1" applyBorder="1" applyAlignment="1">
      <alignment horizontal="left" vertical="center" wrapText="1"/>
    </xf>
    <xf numFmtId="0" fontId="16" fillId="0" borderId="5" xfId="0" applyFont="1" applyBorder="1" applyAlignment="1">
      <alignment horizontal="center" vertical="center"/>
    </xf>
    <xf numFmtId="0" fontId="17" fillId="0" borderId="5" xfId="0" applyFont="1" applyBorder="1" applyAlignment="1">
      <alignment horizontal="center" vertical="center"/>
    </xf>
    <xf numFmtId="0" fontId="6" fillId="0" borderId="7" xfId="0" applyFont="1" applyBorder="1" applyAlignment="1">
      <alignment vertical="center" wrapText="1"/>
    </xf>
    <xf numFmtId="0" fontId="13" fillId="0" borderId="5" xfId="0" applyFont="1" applyBorder="1">
      <alignment vertical="center"/>
    </xf>
    <xf numFmtId="10" fontId="7" fillId="4" borderId="0" xfId="0" applyNumberFormat="1" applyFont="1" applyFill="1">
      <alignment vertical="center"/>
    </xf>
    <xf numFmtId="0" fontId="15" fillId="0" borderId="8" xfId="0" applyFont="1" applyBorder="1" applyAlignment="1">
      <alignment horizontal="left" vertical="center"/>
    </xf>
    <xf numFmtId="0" fontId="18" fillId="0" borderId="0" xfId="0" applyFont="1" applyAlignment="1">
      <alignment horizontal="center" vertical="center"/>
    </xf>
    <xf numFmtId="9" fontId="6" fillId="0" borderId="0" xfId="0" applyNumberFormat="1" applyFont="1" applyAlignment="1">
      <alignment horizontal="center" vertical="center"/>
    </xf>
    <xf numFmtId="0" fontId="13" fillId="0" borderId="5" xfId="0" applyFont="1" applyBorder="1" applyAlignment="1">
      <alignment horizontal="center" vertical="center"/>
    </xf>
    <xf numFmtId="10" fontId="7" fillId="4" borderId="0" xfId="0" applyNumberFormat="1" applyFont="1" applyFill="1" applyAlignment="1">
      <alignment horizontal="center" vertical="center"/>
    </xf>
    <xf numFmtId="0" fontId="12" fillId="5" borderId="5" xfId="0" applyFont="1" applyFill="1" applyBorder="1" applyAlignment="1">
      <alignment horizontal="center" vertical="center"/>
    </xf>
    <xf numFmtId="176" fontId="14" fillId="5" borderId="5" xfId="0" applyNumberFormat="1" applyFont="1" applyFill="1" applyBorder="1" applyAlignment="1">
      <alignment horizontal="center" vertical="center"/>
    </xf>
    <xf numFmtId="176" fontId="12" fillId="5" borderId="5" xfId="0" applyNumberFormat="1" applyFont="1" applyFill="1" applyBorder="1" applyAlignment="1">
      <alignment horizontal="center" vertical="center"/>
    </xf>
    <xf numFmtId="176" fontId="12" fillId="3" borderId="5" xfId="0" applyNumberFormat="1" applyFont="1" applyFill="1" applyBorder="1" applyAlignment="1">
      <alignment horizontal="center" vertical="center"/>
    </xf>
    <xf numFmtId="176" fontId="18" fillId="4" borderId="5" xfId="0" applyNumberFormat="1" applyFont="1" applyFill="1" applyBorder="1" applyAlignment="1">
      <alignment horizontal="center" vertical="center"/>
    </xf>
    <xf numFmtId="0" fontId="12" fillId="0" borderId="11" xfId="0" applyFont="1" applyBorder="1" applyAlignment="1">
      <alignment horizontal="center" vertical="center"/>
    </xf>
    <xf numFmtId="176" fontId="12" fillId="2" borderId="5" xfId="0" applyNumberFormat="1" applyFont="1" applyFill="1" applyBorder="1" applyAlignment="1">
      <alignment horizontal="center" vertical="center"/>
    </xf>
    <xf numFmtId="10" fontId="12" fillId="3" borderId="12" xfId="0" applyNumberFormat="1" applyFont="1" applyFill="1" applyBorder="1" applyAlignment="1">
      <alignment horizontal="center" vertical="center"/>
    </xf>
    <xf numFmtId="10" fontId="12" fillId="3" borderId="5" xfId="0" applyNumberFormat="1" applyFont="1" applyFill="1" applyBorder="1" applyAlignment="1">
      <alignment horizontal="center" vertical="center"/>
    </xf>
    <xf numFmtId="10" fontId="7" fillId="0" borderId="5" xfId="0" applyNumberFormat="1" applyFont="1" applyBorder="1">
      <alignment vertical="center"/>
    </xf>
    <xf numFmtId="49" fontId="15" fillId="0" borderId="6" xfId="0" applyNumberFormat="1" applyFont="1" applyBorder="1" applyAlignment="1">
      <alignment horizontal="left" vertical="center"/>
    </xf>
    <xf numFmtId="0" fontId="13" fillId="0" borderId="0" xfId="0" applyFont="1" applyAlignment="1">
      <alignment horizontal="center" vertical="center"/>
    </xf>
    <xf numFmtId="0" fontId="17"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vertical="center" wrapText="1"/>
    </xf>
    <xf numFmtId="0" fontId="23" fillId="0" borderId="0" xfId="0" applyFont="1" applyAlignment="1">
      <alignment horizontal="left" vertical="center"/>
    </xf>
    <xf numFmtId="178" fontId="10" fillId="0" borderId="5" xfId="2" applyNumberFormat="1" applyFont="1" applyBorder="1" applyAlignment="1">
      <alignment horizontal="center" vertical="center"/>
    </xf>
    <xf numFmtId="178" fontId="10" fillId="0" borderId="5" xfId="2" applyNumberFormat="1" applyFont="1" applyFill="1" applyBorder="1" applyAlignment="1">
      <alignment horizontal="center" vertical="center"/>
    </xf>
    <xf numFmtId="178" fontId="11" fillId="0" borderId="5" xfId="2" applyNumberFormat="1" applyFont="1" applyBorder="1" applyAlignment="1">
      <alignment horizontal="center" vertical="center"/>
    </xf>
    <xf numFmtId="177" fontId="25" fillId="0" borderId="0" xfId="1" applyNumberFormat="1" applyFont="1" applyAlignment="1">
      <alignment horizontal="right" vertical="center"/>
    </xf>
    <xf numFmtId="0" fontId="21" fillId="0" borderId="0" xfId="0" applyFont="1" applyAlignment="1">
      <alignment horizontal="left" vertical="center" wrapText="1"/>
    </xf>
    <xf numFmtId="0" fontId="15" fillId="0" borderId="8" xfId="0" applyFont="1" applyBorder="1" applyAlignment="1">
      <alignment horizontal="left" vertical="center" wrapText="1"/>
    </xf>
    <xf numFmtId="178" fontId="10" fillId="0" borderId="5" xfId="2" applyNumberFormat="1" applyFont="1" applyBorder="1" applyAlignment="1">
      <alignment horizontal="center" vertical="center" shrinkToFit="1"/>
    </xf>
    <xf numFmtId="178" fontId="10" fillId="0" borderId="5" xfId="2" applyNumberFormat="1" applyFont="1" applyFill="1" applyBorder="1" applyAlignment="1">
      <alignment horizontal="center" vertical="center" shrinkToFit="1"/>
    </xf>
    <xf numFmtId="178" fontId="11" fillId="0" borderId="5" xfId="2" applyNumberFormat="1" applyFont="1" applyBorder="1" applyAlignment="1">
      <alignment horizontal="center" vertical="center" shrinkToFit="1"/>
    </xf>
    <xf numFmtId="178" fontId="26" fillId="0" borderId="5" xfId="2" applyNumberFormat="1" applyFont="1" applyBorder="1" applyAlignment="1">
      <alignment horizontal="center" vertical="center" shrinkToFit="1"/>
    </xf>
    <xf numFmtId="178" fontId="26" fillId="0" borderId="5" xfId="2" applyNumberFormat="1" applyFont="1" applyBorder="1" applyAlignment="1">
      <alignment horizontal="center" vertical="center"/>
    </xf>
    <xf numFmtId="178" fontId="26" fillId="0" borderId="5" xfId="2" applyNumberFormat="1" applyFont="1" applyFill="1" applyBorder="1" applyAlignment="1">
      <alignment horizontal="center" vertical="center" shrinkToFit="1"/>
    </xf>
    <xf numFmtId="178" fontId="26" fillId="0" borderId="5" xfId="2" applyNumberFormat="1" applyFont="1" applyFill="1" applyBorder="1" applyAlignment="1">
      <alignment horizontal="center" vertical="center"/>
    </xf>
    <xf numFmtId="176" fontId="27" fillId="2" borderId="5" xfId="0" applyNumberFormat="1" applyFont="1" applyFill="1" applyBorder="1" applyAlignment="1">
      <alignment horizontal="center" vertical="center"/>
    </xf>
    <xf numFmtId="176" fontId="27" fillId="3" borderId="5" xfId="0" applyNumberFormat="1" applyFont="1" applyFill="1" applyBorder="1" applyAlignment="1">
      <alignment horizontal="center" vertical="center"/>
    </xf>
    <xf numFmtId="0" fontId="28" fillId="0" borderId="5" xfId="0" applyFont="1" applyBorder="1" applyAlignment="1">
      <alignment horizontal="center" vertical="center"/>
    </xf>
    <xf numFmtId="176" fontId="27" fillId="5" borderId="5" xfId="0" applyNumberFormat="1" applyFont="1" applyFill="1" applyBorder="1" applyAlignment="1">
      <alignment horizontal="center" vertical="center"/>
    </xf>
    <xf numFmtId="0" fontId="28" fillId="0" borderId="5" xfId="0" applyFont="1" applyBorder="1" applyAlignment="1">
      <alignment horizontal="left" vertical="center" wrapText="1"/>
    </xf>
    <xf numFmtId="0" fontId="6" fillId="0" borderId="0" xfId="0" applyFont="1" applyAlignment="1">
      <alignment horizontal="left" vertical="center" wrapText="1"/>
    </xf>
    <xf numFmtId="0" fontId="12" fillId="0" borderId="5" xfId="0" applyFont="1" applyBorder="1" applyAlignment="1">
      <alignment horizontal="center" vertical="center"/>
    </xf>
    <xf numFmtId="0" fontId="6" fillId="0" borderId="5" xfId="0" applyFont="1" applyBorder="1" applyAlignment="1">
      <alignment horizontal="center" vertical="center"/>
    </xf>
    <xf numFmtId="0" fontId="31" fillId="0" borderId="5" xfId="0" applyFont="1" applyBorder="1" applyAlignment="1">
      <alignment horizontal="center" vertical="center"/>
    </xf>
    <xf numFmtId="0" fontId="32" fillId="0" borderId="5" xfId="0" applyFont="1" applyBorder="1">
      <alignment vertical="center"/>
    </xf>
    <xf numFmtId="0" fontId="32" fillId="0" borderId="5" xfId="0" applyFont="1" applyBorder="1" applyAlignment="1">
      <alignment horizontal="center" vertical="center"/>
    </xf>
    <xf numFmtId="178" fontId="33" fillId="0" borderId="5" xfId="2" applyNumberFormat="1" applyFont="1" applyBorder="1" applyAlignment="1">
      <alignment horizontal="center" vertical="center" shrinkToFit="1"/>
    </xf>
    <xf numFmtId="178" fontId="33" fillId="0" borderId="5" xfId="2" applyNumberFormat="1" applyFont="1" applyBorder="1" applyAlignment="1">
      <alignment horizontal="center" vertical="center"/>
    </xf>
    <xf numFmtId="176" fontId="31" fillId="3" borderId="5" xfId="0" applyNumberFormat="1" applyFont="1" applyFill="1" applyBorder="1" applyAlignment="1">
      <alignment horizontal="center" vertical="center"/>
    </xf>
    <xf numFmtId="176" fontId="31" fillId="2" borderId="5" xfId="0" applyNumberFormat="1" applyFont="1" applyFill="1" applyBorder="1" applyAlignment="1">
      <alignment horizontal="center" vertical="center"/>
    </xf>
    <xf numFmtId="10" fontId="29" fillId="4" borderId="0" xfId="0" applyNumberFormat="1" applyFont="1" applyFill="1" applyAlignment="1">
      <alignment horizontal="center" vertical="center"/>
    </xf>
    <xf numFmtId="0" fontId="31" fillId="0" borderId="8" xfId="0" applyFont="1" applyBorder="1" applyAlignment="1">
      <alignment horizontal="left" vertical="center"/>
    </xf>
    <xf numFmtId="177" fontId="33" fillId="0" borderId="0" xfId="1" applyNumberFormat="1" applyFont="1" applyAlignment="1">
      <alignment horizontal="right" vertical="center"/>
    </xf>
    <xf numFmtId="0" fontId="33" fillId="0" borderId="0" xfId="0" applyFont="1" applyAlignment="1">
      <alignment horizontal="center" vertical="center"/>
    </xf>
    <xf numFmtId="0" fontId="6" fillId="6" borderId="5" xfId="0" applyFont="1" applyFill="1" applyBorder="1" applyAlignment="1">
      <alignment horizontal="center" vertical="center"/>
    </xf>
    <xf numFmtId="0" fontId="6" fillId="6" borderId="5" xfId="0" applyFont="1" applyFill="1" applyBorder="1" applyAlignment="1">
      <alignment horizontal="left" vertical="center" wrapText="1"/>
    </xf>
    <xf numFmtId="0" fontId="11"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6" fillId="0" borderId="5" xfId="0" applyFont="1" applyBorder="1" applyAlignment="1">
      <alignment horizontal="left" vertical="center" wrapText="1"/>
    </xf>
    <xf numFmtId="0" fontId="33" fillId="0" borderId="0" xfId="0" applyFont="1" applyAlignment="1">
      <alignment horizontal="left" vertical="center" wrapText="1"/>
    </xf>
    <xf numFmtId="0" fontId="31" fillId="0" borderId="0" xfId="0" applyFont="1" applyAlignment="1">
      <alignment horizontal="left" vertical="center" wrapText="1"/>
    </xf>
    <xf numFmtId="176" fontId="34" fillId="0" borderId="0" xfId="0" applyNumberFormat="1" applyFont="1" applyAlignment="1">
      <alignment horizontal="left" vertical="center" wrapText="1"/>
    </xf>
    <xf numFmtId="176" fontId="6" fillId="0" borderId="0" xfId="0" applyNumberFormat="1" applyFont="1" applyAlignment="1">
      <alignment horizontal="center" vertical="center"/>
    </xf>
    <xf numFmtId="44" fontId="6" fillId="0" borderId="0" xfId="0" applyNumberFormat="1" applyFont="1" applyAlignment="1">
      <alignment horizontal="center" vertical="center"/>
    </xf>
    <xf numFmtId="179" fontId="6" fillId="0" borderId="0" xfId="0" applyNumberFormat="1" applyFont="1" applyAlignment="1">
      <alignment horizontal="center" vertical="center"/>
    </xf>
    <xf numFmtId="176" fontId="6" fillId="0" borderId="0" xfId="0" applyNumberFormat="1" applyFont="1" applyAlignment="1">
      <alignment horizontal="left" vertical="center" wrapText="1"/>
    </xf>
    <xf numFmtId="0" fontId="14" fillId="0" borderId="9" xfId="0" applyFont="1" applyBorder="1" applyAlignment="1">
      <alignment horizontal="center" vertical="center"/>
    </xf>
    <xf numFmtId="0" fontId="14" fillId="0" borderId="11"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7" fillId="0" borderId="0" xfId="0" applyFont="1" applyAlignment="1">
      <alignment horizontal="right" vertical="center" wrapText="1"/>
    </xf>
    <xf numFmtId="0" fontId="8" fillId="0" borderId="1" xfId="0" applyFont="1" applyBorder="1">
      <alignment vertical="center"/>
    </xf>
    <xf numFmtId="0" fontId="10" fillId="2" borderId="2"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5" xfId="0" applyFont="1" applyBorder="1" applyAlignment="1">
      <alignment horizontal="center" vertical="center"/>
    </xf>
    <xf numFmtId="0" fontId="6" fillId="0" borderId="5" xfId="0" applyFont="1" applyBorder="1" applyAlignment="1">
      <alignment horizontal="center" vertic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5" borderId="9" xfId="0" applyFont="1" applyFill="1" applyBorder="1" applyAlignment="1">
      <alignment horizontal="left" vertical="center" wrapText="1"/>
    </xf>
    <xf numFmtId="0" fontId="12" fillId="5" borderId="11" xfId="0" applyFont="1" applyFill="1" applyBorder="1" applyAlignment="1">
      <alignment horizontal="left" vertical="center" wrapText="1"/>
    </xf>
    <xf numFmtId="0" fontId="12" fillId="0" borderId="10" xfId="0" applyFont="1" applyBorder="1" applyAlignment="1">
      <alignment horizontal="center" vertical="center"/>
    </xf>
    <xf numFmtId="0" fontId="23"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12" fillId="6" borderId="9" xfId="0" applyFont="1" applyFill="1" applyBorder="1" applyAlignment="1">
      <alignment horizontal="center" vertical="center"/>
    </xf>
    <xf numFmtId="0" fontId="12" fillId="6" borderId="11" xfId="0" applyFont="1" applyFill="1" applyBorder="1" applyAlignment="1">
      <alignment horizontal="center" vertical="center"/>
    </xf>
    <xf numFmtId="0" fontId="31" fillId="2" borderId="9" xfId="0" applyFont="1" applyFill="1" applyBorder="1" applyAlignment="1">
      <alignment horizontal="center" vertical="center"/>
    </xf>
    <xf numFmtId="0" fontId="31" fillId="2" borderId="11"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1" xfId="0" applyFont="1" applyFill="1" applyBorder="1" applyAlignment="1">
      <alignment horizontal="center" vertical="center"/>
    </xf>
  </cellXfs>
  <cellStyles count="3">
    <cellStyle name="一般" xfId="0" builtinId="0"/>
    <cellStyle name="千分位" xfId="2" builtinId="3"/>
    <cellStyle name="貨幣" xfId="1" builtinId="4"/>
  </cellStyles>
  <dxfs count="27">
    <dxf>
      <font>
        <color rgb="FFFF0000"/>
      </font>
      <fill>
        <patternFill>
          <bgColor rgb="FFFFFF00"/>
        </patternFill>
      </fill>
    </dxf>
    <dxf>
      <font>
        <color rgb="FF9C0006"/>
      </font>
    </dxf>
    <dxf>
      <font>
        <color rgb="FF9C0006"/>
      </font>
    </dxf>
    <dxf>
      <font>
        <strike/>
        <color rgb="FFFF0000"/>
      </font>
    </dxf>
    <dxf>
      <font>
        <color rgb="FF9C0006"/>
      </font>
    </dxf>
    <dxf>
      <font>
        <strike/>
        <color rgb="FFFF0000"/>
      </font>
    </dxf>
    <dxf>
      <font>
        <color rgb="FF9C0006"/>
      </font>
    </dxf>
    <dxf>
      <font>
        <strike/>
        <color rgb="FFFF0000"/>
      </font>
    </dxf>
    <dxf>
      <font>
        <strike/>
        <color rgb="FFFF0000"/>
      </font>
    </dxf>
    <dxf>
      <font>
        <color rgb="FFFF0000"/>
      </font>
      <fill>
        <patternFill>
          <bgColor rgb="FFFFFF00"/>
        </patternFill>
      </fill>
    </dxf>
    <dxf>
      <font>
        <color rgb="FF9C0006"/>
      </font>
    </dxf>
    <dxf>
      <font>
        <color rgb="FF9C0006"/>
      </font>
    </dxf>
    <dxf>
      <font>
        <strike/>
        <color rgb="FFFF0000"/>
      </font>
    </dxf>
    <dxf>
      <font>
        <color rgb="FF9C0006"/>
      </font>
    </dxf>
    <dxf>
      <font>
        <strike/>
        <color rgb="FFFF0000"/>
      </font>
    </dxf>
    <dxf>
      <font>
        <color rgb="FF9C0006"/>
      </font>
    </dxf>
    <dxf>
      <font>
        <strike/>
        <color rgb="FFFF0000"/>
      </font>
    </dxf>
    <dxf>
      <font>
        <strike/>
        <color rgb="FFFF0000"/>
      </font>
    </dxf>
    <dxf>
      <font>
        <color rgb="FFFF0000"/>
      </font>
      <fill>
        <patternFill>
          <bgColor rgb="FFFFFF00"/>
        </patternFill>
      </fill>
    </dxf>
    <dxf>
      <font>
        <color rgb="FF9C0006"/>
      </font>
    </dxf>
    <dxf>
      <font>
        <color rgb="FF9C0006"/>
      </font>
    </dxf>
    <dxf>
      <font>
        <strike/>
        <color rgb="FFFF0000"/>
      </font>
    </dxf>
    <dxf>
      <font>
        <color rgb="FF9C0006"/>
      </font>
    </dxf>
    <dxf>
      <font>
        <strike/>
        <color rgb="FFFF0000"/>
      </font>
    </dxf>
    <dxf>
      <font>
        <color rgb="FF9C0006"/>
      </font>
    </dxf>
    <dxf>
      <font>
        <strike/>
        <color rgb="FFFF0000"/>
      </font>
    </dxf>
    <dxf>
      <font>
        <strike/>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Y41"/>
  <sheetViews>
    <sheetView tabSelected="1" zoomScale="66" zoomScaleNormal="66" workbookViewId="0">
      <pane ySplit="4" topLeftCell="A14" activePane="bottomLeft" state="frozen"/>
      <selection pane="bottomLeft" activeCell="R22" sqref="R22"/>
    </sheetView>
  </sheetViews>
  <sheetFormatPr defaultColWidth="10.6640625" defaultRowHeight="25.05" customHeight="1" x14ac:dyDescent="0.3"/>
  <cols>
    <col min="1" max="1" width="3.109375" style="1" customWidth="1"/>
    <col min="2" max="2" width="2.77734375" style="1" customWidth="1"/>
    <col min="3" max="3" width="11.44140625" style="1" customWidth="1"/>
    <col min="4" max="4" width="31.109375" style="35" customWidth="1"/>
    <col min="5" max="5" width="6.109375" style="35" customWidth="1"/>
    <col min="6" max="6" width="7.6640625" style="1" customWidth="1"/>
    <col min="7" max="7" width="8.6640625" style="1" customWidth="1"/>
    <col min="8" max="8" width="13.109375" style="1" customWidth="1"/>
    <col min="9" max="9" width="12.6640625" style="1" customWidth="1"/>
    <col min="10" max="10" width="13.6640625" style="1" customWidth="1"/>
    <col min="11" max="11" width="12.21875" style="36" customWidth="1"/>
    <col min="12" max="12" width="14.6640625" style="1" customWidth="1"/>
    <col min="13" max="13" width="2" style="1" customWidth="1"/>
    <col min="14" max="14" width="27.88671875" style="59" customWidth="1"/>
    <col min="15" max="15" width="10.6640625" style="1"/>
    <col min="16" max="16" width="16.109375" style="1" bestFit="1" customWidth="1"/>
    <col min="17" max="17" width="11" style="1" customWidth="1"/>
    <col min="18" max="16384" width="10.6640625" style="1"/>
  </cols>
  <sheetData>
    <row r="1" spans="1:31" ht="48" customHeight="1" x14ac:dyDescent="0.3">
      <c r="A1" s="87" t="s">
        <v>101</v>
      </c>
      <c r="B1" s="87"/>
      <c r="C1" s="88"/>
      <c r="D1" s="88"/>
      <c r="E1" s="88"/>
      <c r="F1" s="88"/>
      <c r="G1" s="88"/>
      <c r="H1" s="88"/>
      <c r="I1" s="88"/>
      <c r="J1" s="88"/>
      <c r="K1" s="88"/>
    </row>
    <row r="2" spans="1:31" ht="22.5" customHeight="1" x14ac:dyDescent="0.3">
      <c r="A2" s="89" t="s">
        <v>84</v>
      </c>
      <c r="B2" s="89"/>
      <c r="C2" s="89"/>
      <c r="D2" s="89"/>
      <c r="E2" s="89"/>
      <c r="F2" s="89"/>
      <c r="G2" s="89"/>
      <c r="H2" s="89"/>
      <c r="I2" s="89"/>
      <c r="J2" s="89"/>
      <c r="K2" s="89"/>
    </row>
    <row r="3" spans="1:31" ht="14.25" customHeight="1" x14ac:dyDescent="0.3">
      <c r="A3" s="90" t="s">
        <v>0</v>
      </c>
      <c r="B3" s="90"/>
      <c r="C3" s="90"/>
      <c r="D3" s="90"/>
      <c r="E3" s="90"/>
      <c r="F3" s="90"/>
      <c r="G3" s="90"/>
      <c r="H3" s="90"/>
      <c r="I3" s="90"/>
      <c r="J3" s="90"/>
      <c r="K3" s="90"/>
      <c r="N3" s="110" t="s">
        <v>86</v>
      </c>
      <c r="O3" s="111"/>
    </row>
    <row r="4" spans="1:31" s="4" customFormat="1" ht="29.4" thickBot="1" x14ac:dyDescent="0.35">
      <c r="A4" s="91" t="s">
        <v>1</v>
      </c>
      <c r="B4" s="92"/>
      <c r="C4" s="93"/>
      <c r="D4" s="2" t="s">
        <v>2</v>
      </c>
      <c r="E4" s="2" t="s">
        <v>3</v>
      </c>
      <c r="F4" s="3" t="s">
        <v>4</v>
      </c>
      <c r="G4" s="3" t="s">
        <v>5</v>
      </c>
      <c r="H4" s="3" t="s">
        <v>6</v>
      </c>
      <c r="I4" s="3" t="s">
        <v>7</v>
      </c>
      <c r="J4" s="3" t="s">
        <v>8</v>
      </c>
      <c r="K4" s="2" t="s">
        <v>9</v>
      </c>
      <c r="L4" s="4" t="s">
        <v>10</v>
      </c>
      <c r="N4" s="75" t="s">
        <v>85</v>
      </c>
      <c r="O4" s="73" t="s">
        <v>87</v>
      </c>
    </row>
    <row r="5" spans="1:31" s="12" customFormat="1" ht="28.2" thickBot="1" x14ac:dyDescent="0.35">
      <c r="A5" s="5">
        <v>1</v>
      </c>
      <c r="B5" s="94" t="s">
        <v>11</v>
      </c>
      <c r="C5" s="95"/>
      <c r="D5" s="6" t="s">
        <v>71</v>
      </c>
      <c r="E5" s="7" t="s">
        <v>12</v>
      </c>
      <c r="F5" s="47">
        <v>3600</v>
      </c>
      <c r="G5" s="41">
        <v>10</v>
      </c>
      <c r="H5" s="8">
        <f>SUM(F5*G5)</f>
        <v>36000</v>
      </c>
      <c r="I5" s="9">
        <v>36000</v>
      </c>
      <c r="J5" s="8"/>
      <c r="K5" s="10">
        <f>IF(I25=0,"",I5/I25)</f>
        <v>4.4999983125006325E-2</v>
      </c>
      <c r="L5" s="11" t="s">
        <v>13</v>
      </c>
      <c r="N5" s="76" t="s">
        <v>94</v>
      </c>
      <c r="O5" s="60">
        <v>0</v>
      </c>
    </row>
    <row r="6" spans="1:31" ht="28.2" thickBot="1" x14ac:dyDescent="0.35">
      <c r="A6" s="5">
        <v>2</v>
      </c>
      <c r="B6" s="85" t="s">
        <v>76</v>
      </c>
      <c r="C6" s="86"/>
      <c r="D6" s="6" t="s">
        <v>77</v>
      </c>
      <c r="E6" s="7" t="s">
        <v>12</v>
      </c>
      <c r="F6" s="47"/>
      <c r="G6" s="41"/>
      <c r="H6" s="8">
        <f>SUM(F6*G6)</f>
        <v>0</v>
      </c>
      <c r="I6" s="9"/>
      <c r="J6" s="8">
        <f t="shared" ref="J6:J24" si="0">H6-I6</f>
        <v>0</v>
      </c>
      <c r="K6" s="10">
        <f>IF(I25=0,"",I6/I25)</f>
        <v>0</v>
      </c>
      <c r="L6" s="11" t="s">
        <v>78</v>
      </c>
      <c r="N6" s="77" t="s">
        <v>94</v>
      </c>
      <c r="O6" s="61">
        <v>0</v>
      </c>
    </row>
    <row r="7" spans="1:31" ht="111" thickBot="1" x14ac:dyDescent="0.35">
      <c r="A7" s="5">
        <v>3</v>
      </c>
      <c r="B7" s="85" t="s">
        <v>14</v>
      </c>
      <c r="C7" s="86"/>
      <c r="D7" s="13" t="s">
        <v>70</v>
      </c>
      <c r="E7" s="7" t="s">
        <v>15</v>
      </c>
      <c r="F7" s="47">
        <v>190</v>
      </c>
      <c r="G7" s="41">
        <v>1434</v>
      </c>
      <c r="H7" s="8">
        <f t="shared" ref="H7:H24" si="1">SUM(F7*G7)</f>
        <v>272460</v>
      </c>
      <c r="I7" s="9">
        <f>1004*190</f>
        <v>190760</v>
      </c>
      <c r="J7" s="8">
        <f>H7-I7</f>
        <v>81700</v>
      </c>
      <c r="K7" s="10">
        <f>IF(I25=0,"",I7/I25)</f>
        <v>0.23844991058128351</v>
      </c>
      <c r="L7" s="11" t="s">
        <v>16</v>
      </c>
      <c r="N7" s="74" t="s">
        <v>88</v>
      </c>
      <c r="O7" s="73"/>
      <c r="P7" s="82">
        <f>25*I25/100</f>
        <v>200000.07500000001</v>
      </c>
      <c r="Q7" s="83">
        <f>P7/190</f>
        <v>1052.6319736842106</v>
      </c>
    </row>
    <row r="8" spans="1:31" ht="55.2" x14ac:dyDescent="0.3">
      <c r="A8" s="5">
        <v>4</v>
      </c>
      <c r="B8" s="94" t="s">
        <v>17</v>
      </c>
      <c r="C8" s="95"/>
      <c r="D8" s="13" t="s">
        <v>18</v>
      </c>
      <c r="E8" s="14" t="s">
        <v>19</v>
      </c>
      <c r="F8" s="47">
        <v>2500</v>
      </c>
      <c r="G8" s="41">
        <v>28</v>
      </c>
      <c r="H8" s="8">
        <f t="shared" si="1"/>
        <v>70000</v>
      </c>
      <c r="I8" s="9">
        <v>70000</v>
      </c>
      <c r="J8" s="8"/>
      <c r="K8" s="15"/>
      <c r="N8" s="74" t="s">
        <v>89</v>
      </c>
      <c r="O8" s="73"/>
      <c r="Q8" s="81"/>
    </row>
    <row r="9" spans="1:31" ht="16.5" customHeight="1" x14ac:dyDescent="0.3">
      <c r="A9" s="96">
        <v>5</v>
      </c>
      <c r="B9" s="98" t="s">
        <v>65</v>
      </c>
      <c r="C9" s="99"/>
      <c r="D9" s="13" t="s">
        <v>49</v>
      </c>
      <c r="E9" s="14" t="s">
        <v>15</v>
      </c>
      <c r="F9" s="47">
        <v>2000</v>
      </c>
      <c r="G9" s="41">
        <v>138</v>
      </c>
      <c r="H9" s="8">
        <f t="shared" si="1"/>
        <v>276000</v>
      </c>
      <c r="I9" s="9">
        <v>276000</v>
      </c>
      <c r="J9" s="8"/>
      <c r="K9" s="15"/>
      <c r="N9" s="74" t="s">
        <v>90</v>
      </c>
      <c r="O9" s="73"/>
    </row>
    <row r="10" spans="1:31" ht="14.4" x14ac:dyDescent="0.3">
      <c r="A10" s="97"/>
      <c r="B10" s="100"/>
      <c r="C10" s="101"/>
      <c r="D10" s="13" t="s">
        <v>50</v>
      </c>
      <c r="E10" s="14" t="s">
        <v>15</v>
      </c>
      <c r="F10" s="47">
        <v>1000</v>
      </c>
      <c r="G10" s="41">
        <v>72</v>
      </c>
      <c r="H10" s="8">
        <f t="shared" si="1"/>
        <v>72000</v>
      </c>
      <c r="I10" s="9">
        <v>72000</v>
      </c>
      <c r="J10" s="8">
        <f t="shared" si="0"/>
        <v>0</v>
      </c>
      <c r="K10" s="15"/>
      <c r="N10" s="74" t="s">
        <v>91</v>
      </c>
      <c r="O10" s="73"/>
    </row>
    <row r="11" spans="1:31" ht="41.4" x14ac:dyDescent="0.3">
      <c r="A11" s="5">
        <v>6</v>
      </c>
      <c r="B11" s="94" t="s">
        <v>22</v>
      </c>
      <c r="C11" s="95"/>
      <c r="D11" s="6" t="s">
        <v>23</v>
      </c>
      <c r="E11" s="14" t="s">
        <v>19</v>
      </c>
      <c r="F11" s="47"/>
      <c r="G11" s="41"/>
      <c r="H11" s="8">
        <f t="shared" si="1"/>
        <v>0</v>
      </c>
      <c r="I11" s="9"/>
      <c r="J11" s="8">
        <f t="shared" si="0"/>
        <v>0</v>
      </c>
      <c r="K11" s="15"/>
      <c r="N11" s="74"/>
      <c r="O11" s="73"/>
    </row>
    <row r="12" spans="1:31" ht="27.6" x14ac:dyDescent="0.3">
      <c r="A12" s="5">
        <v>7</v>
      </c>
      <c r="B12" s="94" t="s">
        <v>24</v>
      </c>
      <c r="C12" s="95"/>
      <c r="D12" s="6" t="s">
        <v>25</v>
      </c>
      <c r="E12" s="14" t="s">
        <v>26</v>
      </c>
      <c r="F12" s="47"/>
      <c r="G12" s="41"/>
      <c r="H12" s="8">
        <f t="shared" si="1"/>
        <v>0</v>
      </c>
      <c r="I12" s="9"/>
      <c r="J12" s="8">
        <f t="shared" si="0"/>
        <v>0</v>
      </c>
      <c r="K12" s="15"/>
      <c r="N12" s="74"/>
      <c r="O12" s="73"/>
    </row>
    <row r="13" spans="1:31" ht="82.8" x14ac:dyDescent="0.3">
      <c r="A13" s="5">
        <v>8</v>
      </c>
      <c r="B13" s="94" t="s">
        <v>27</v>
      </c>
      <c r="C13" s="95"/>
      <c r="D13" s="6" t="s">
        <v>67</v>
      </c>
      <c r="E13" s="7" t="s">
        <v>28</v>
      </c>
      <c r="F13" s="47"/>
      <c r="G13" s="41"/>
      <c r="H13" s="8">
        <f t="shared" si="1"/>
        <v>0</v>
      </c>
      <c r="I13" s="9"/>
      <c r="J13" s="8"/>
      <c r="K13" s="15"/>
      <c r="N13" s="74" t="s">
        <v>92</v>
      </c>
      <c r="O13" s="73"/>
    </row>
    <row r="14" spans="1:31" ht="25.05" customHeight="1" thickBot="1" x14ac:dyDescent="0.35">
      <c r="A14" s="5">
        <v>9</v>
      </c>
      <c r="B14" s="94" t="s">
        <v>29</v>
      </c>
      <c r="C14" s="95"/>
      <c r="D14" s="17" t="s">
        <v>30</v>
      </c>
      <c r="E14" s="14" t="s">
        <v>31</v>
      </c>
      <c r="F14" s="47">
        <v>10000</v>
      </c>
      <c r="G14" s="41">
        <v>1</v>
      </c>
      <c r="H14" s="8">
        <f t="shared" si="1"/>
        <v>10000</v>
      </c>
      <c r="I14" s="9">
        <f>H14</f>
        <v>10000</v>
      </c>
      <c r="J14" s="8">
        <f t="shared" si="0"/>
        <v>0</v>
      </c>
      <c r="K14" s="15"/>
      <c r="N14" s="74" t="s">
        <v>93</v>
      </c>
      <c r="O14" s="73"/>
    </row>
    <row r="15" spans="1:31" ht="69.599999999999994" thickBot="1" x14ac:dyDescent="0.35">
      <c r="A15" s="5">
        <v>10</v>
      </c>
      <c r="B15" s="94" t="s">
        <v>32</v>
      </c>
      <c r="C15" s="95"/>
      <c r="D15" s="6" t="s">
        <v>69</v>
      </c>
      <c r="E15" s="7" t="s">
        <v>28</v>
      </c>
      <c r="F15" s="47">
        <v>15000</v>
      </c>
      <c r="G15" s="41">
        <v>1</v>
      </c>
      <c r="H15" s="8">
        <f t="shared" si="1"/>
        <v>15000</v>
      </c>
      <c r="I15" s="9">
        <v>15000</v>
      </c>
      <c r="J15" s="8"/>
      <c r="K15" s="18">
        <f>IF(I25=0,"",I15/I25)</f>
        <v>1.8749992968752637E-2</v>
      </c>
      <c r="L15" s="19" t="s">
        <v>33</v>
      </c>
      <c r="N15" s="77" t="s">
        <v>95</v>
      </c>
      <c r="O15" s="61">
        <v>0</v>
      </c>
      <c r="Q15" s="4"/>
    </row>
    <row r="16" spans="1:31" ht="59.4" customHeight="1" x14ac:dyDescent="0.3">
      <c r="A16" s="5">
        <v>11</v>
      </c>
      <c r="B16" s="102" t="s">
        <v>73</v>
      </c>
      <c r="C16" s="103"/>
      <c r="D16" s="6" t="s">
        <v>96</v>
      </c>
      <c r="E16" s="14" t="s">
        <v>19</v>
      </c>
      <c r="F16" s="47">
        <v>2000</v>
      </c>
      <c r="G16" s="41"/>
      <c r="H16" s="8">
        <f>SUM(F16*G16)</f>
        <v>0</v>
      </c>
      <c r="I16" s="9"/>
      <c r="J16" s="8">
        <f t="shared" si="0"/>
        <v>0</v>
      </c>
      <c r="K16" s="15"/>
      <c r="L16" s="79" t="s">
        <v>98</v>
      </c>
      <c r="N16" s="74" t="s">
        <v>97</v>
      </c>
      <c r="O16" s="73"/>
      <c r="AE16" s="20" t="s">
        <v>34</v>
      </c>
    </row>
    <row r="17" spans="1:77" ht="27.6" x14ac:dyDescent="0.3">
      <c r="A17" s="5">
        <v>12</v>
      </c>
      <c r="B17" s="102" t="s">
        <v>35</v>
      </c>
      <c r="C17" s="103"/>
      <c r="D17" s="6" t="s">
        <v>36</v>
      </c>
      <c r="E17" s="7" t="s">
        <v>28</v>
      </c>
      <c r="F17" s="48"/>
      <c r="G17" s="42"/>
      <c r="H17" s="8">
        <f t="shared" si="1"/>
        <v>0</v>
      </c>
      <c r="I17" s="9"/>
      <c r="J17" s="8">
        <f t="shared" si="0"/>
        <v>0</v>
      </c>
      <c r="K17" s="15"/>
      <c r="N17" s="74" t="s">
        <v>99</v>
      </c>
      <c r="O17" s="73"/>
      <c r="BY17" s="21">
        <v>0.8</v>
      </c>
    </row>
    <row r="18" spans="1:77" ht="44.4" customHeight="1" thickBot="1" x14ac:dyDescent="0.35">
      <c r="A18" s="5">
        <v>13</v>
      </c>
      <c r="B18" s="94" t="s">
        <v>20</v>
      </c>
      <c r="C18" s="95"/>
      <c r="D18" s="13" t="s">
        <v>72</v>
      </c>
      <c r="E18" s="14" t="s">
        <v>21</v>
      </c>
      <c r="F18" s="47">
        <v>12</v>
      </c>
      <c r="G18" s="41">
        <f>(G9+G10-1)*23</f>
        <v>4807</v>
      </c>
      <c r="H18" s="8">
        <f>SUM(F18*G18)</f>
        <v>57684</v>
      </c>
      <c r="I18" s="9">
        <f>H18-188+17</f>
        <v>57513</v>
      </c>
      <c r="J18" s="8">
        <f>H18-I18</f>
        <v>171</v>
      </c>
      <c r="K18" s="15"/>
      <c r="L18" s="16"/>
      <c r="N18" s="74" t="s">
        <v>100</v>
      </c>
      <c r="O18" s="73"/>
    </row>
    <row r="19" spans="1:77" s="72" customFormat="1" ht="25.05" customHeight="1" thickBot="1" x14ac:dyDescent="0.35">
      <c r="A19" s="62">
        <v>14</v>
      </c>
      <c r="B19" s="112" t="s">
        <v>38</v>
      </c>
      <c r="C19" s="113"/>
      <c r="D19" s="63" t="s">
        <v>39</v>
      </c>
      <c r="E19" s="64" t="s">
        <v>28</v>
      </c>
      <c r="F19" s="65">
        <f>SUM(I5:I18)*0.1</f>
        <v>72727.3</v>
      </c>
      <c r="G19" s="66">
        <v>1</v>
      </c>
      <c r="H19" s="67">
        <f>F19</f>
        <v>72727.3</v>
      </c>
      <c r="I19" s="68">
        <f>H19</f>
        <v>72727.3</v>
      </c>
      <c r="J19" s="67"/>
      <c r="K19" s="69">
        <f>IF((SUM(I5:I18)*10%)&gt;=I19,IF(SUM(I5:I18)=0,"",(I19)/SUM(I5:I18)),"錯誤!")</f>
        <v>0.1</v>
      </c>
      <c r="L19" s="70" t="s">
        <v>40</v>
      </c>
      <c r="M19" s="71">
        <f>ROUNDDOWN(SUM(I5:I18)*10%,0)</f>
        <v>72727</v>
      </c>
      <c r="N19" s="78" t="s">
        <v>102</v>
      </c>
    </row>
    <row r="20" spans="1:77" ht="32.25" customHeight="1" x14ac:dyDescent="0.3">
      <c r="A20" s="24">
        <v>15</v>
      </c>
      <c r="B20" s="104" t="s">
        <v>64</v>
      </c>
      <c r="C20" s="105"/>
      <c r="D20" s="13" t="s">
        <v>82</v>
      </c>
      <c r="E20" s="22" t="s">
        <v>28</v>
      </c>
      <c r="F20" s="47">
        <f>H7*0.0517</f>
        <v>14086.182000000001</v>
      </c>
      <c r="G20" s="41">
        <v>1</v>
      </c>
      <c r="H20" s="25">
        <f t="shared" si="1"/>
        <v>14086.182000000001</v>
      </c>
      <c r="I20" s="9"/>
      <c r="J20" s="25">
        <f>H20</f>
        <v>14086.182000000001</v>
      </c>
      <c r="K20" s="15"/>
      <c r="O20" s="1">
        <f>SUM(O15:O19)</f>
        <v>0</v>
      </c>
    </row>
    <row r="21" spans="1:77" ht="32.25" customHeight="1" x14ac:dyDescent="0.3">
      <c r="A21" s="24">
        <v>16</v>
      </c>
      <c r="B21" s="104" t="s">
        <v>42</v>
      </c>
      <c r="C21" s="105"/>
      <c r="D21" s="13" t="s">
        <v>83</v>
      </c>
      <c r="E21" s="22" t="s">
        <v>28</v>
      </c>
      <c r="F21" s="47">
        <v>4043</v>
      </c>
      <c r="G21" s="41">
        <v>1</v>
      </c>
      <c r="H21" s="25">
        <f>SUM(F21*G21)</f>
        <v>4043</v>
      </c>
      <c r="I21" s="9"/>
      <c r="J21" s="25">
        <f>H21</f>
        <v>4043</v>
      </c>
      <c r="K21" s="15"/>
      <c r="N21" s="80">
        <f>J25-J20-J21</f>
        <v>81871</v>
      </c>
    </row>
    <row r="22" spans="1:77" ht="32.25" customHeight="1" x14ac:dyDescent="0.3">
      <c r="A22" s="24">
        <v>17</v>
      </c>
      <c r="B22" s="104" t="s">
        <v>43</v>
      </c>
      <c r="C22" s="105"/>
      <c r="D22" s="13"/>
      <c r="E22" s="22"/>
      <c r="F22" s="47"/>
      <c r="G22" s="41"/>
      <c r="H22" s="25">
        <f t="shared" si="1"/>
        <v>0</v>
      </c>
      <c r="I22" s="9"/>
      <c r="J22" s="25">
        <f t="shared" si="0"/>
        <v>0</v>
      </c>
      <c r="K22" s="15"/>
    </row>
    <row r="23" spans="1:77" ht="32.25" customHeight="1" x14ac:dyDescent="0.3">
      <c r="A23" s="24">
        <v>18</v>
      </c>
      <c r="B23" s="104" t="s">
        <v>44</v>
      </c>
      <c r="C23" s="105"/>
      <c r="D23" s="13"/>
      <c r="E23" s="22"/>
      <c r="F23" s="47"/>
      <c r="G23" s="41"/>
      <c r="H23" s="25">
        <f t="shared" si="1"/>
        <v>0</v>
      </c>
      <c r="I23" s="9"/>
      <c r="J23" s="25">
        <f t="shared" si="0"/>
        <v>0</v>
      </c>
      <c r="K23" s="15"/>
    </row>
    <row r="24" spans="1:77" ht="32.25" customHeight="1" x14ac:dyDescent="0.3">
      <c r="A24" s="24">
        <v>19</v>
      </c>
      <c r="B24" s="104" t="s">
        <v>45</v>
      </c>
      <c r="C24" s="105"/>
      <c r="D24" s="13"/>
      <c r="E24" s="22"/>
      <c r="F24" s="47"/>
      <c r="G24" s="41"/>
      <c r="H24" s="25">
        <f t="shared" si="1"/>
        <v>0</v>
      </c>
      <c r="I24" s="9"/>
      <c r="J24" s="25">
        <f t="shared" si="0"/>
        <v>0</v>
      </c>
      <c r="K24" s="15"/>
    </row>
    <row r="25" spans="1:77" ht="25.05" customHeight="1" thickBot="1" x14ac:dyDescent="0.35">
      <c r="A25" s="94" t="s">
        <v>46</v>
      </c>
      <c r="B25" s="106"/>
      <c r="C25" s="95"/>
      <c r="D25" s="22"/>
      <c r="E25" s="22"/>
      <c r="F25" s="49"/>
      <c r="G25" s="43"/>
      <c r="H25" s="26">
        <f>SUM(H5:H24)</f>
        <v>900000.48200000008</v>
      </c>
      <c r="I25" s="27">
        <f>SUM(I5:I24)</f>
        <v>800000.3</v>
      </c>
      <c r="J25" s="26">
        <f>SUM(J5:J24)</f>
        <v>100000.182</v>
      </c>
      <c r="K25" s="28"/>
    </row>
    <row r="26" spans="1:77" ht="25.05" customHeight="1" thickBot="1" x14ac:dyDescent="0.35">
      <c r="A26" s="94" t="s">
        <v>47</v>
      </c>
      <c r="B26" s="106"/>
      <c r="C26" s="106"/>
      <c r="D26" s="95"/>
      <c r="E26" s="29"/>
      <c r="F26" s="49"/>
      <c r="G26" s="43"/>
      <c r="H26" s="30"/>
      <c r="I26" s="31">
        <f>IF(H25=0,"",I25/H25)</f>
        <v>0.88888874617291591</v>
      </c>
      <c r="J26" s="32">
        <f>IF(H25=0,"",J25/H25)</f>
        <v>0.11111125382708405</v>
      </c>
      <c r="K26" s="33">
        <f>SUM(I26:J26)</f>
        <v>1</v>
      </c>
      <c r="L26" s="34" t="s">
        <v>48</v>
      </c>
      <c r="N26" s="84">
        <f>900000-H25</f>
        <v>-0.48200000007636845</v>
      </c>
    </row>
    <row r="27" spans="1:77" ht="40.5" customHeight="1" thickBot="1" x14ac:dyDescent="0.35">
      <c r="I27" s="46" t="s">
        <v>75</v>
      </c>
    </row>
    <row r="28" spans="1:77" ht="22.5" customHeight="1" x14ac:dyDescent="0.3">
      <c r="I28" s="45"/>
    </row>
    <row r="29" spans="1:77" ht="18" x14ac:dyDescent="0.3">
      <c r="B29" s="107" t="s">
        <v>74</v>
      </c>
      <c r="C29" s="107"/>
      <c r="D29" s="107"/>
      <c r="E29" s="107"/>
      <c r="F29" s="107"/>
      <c r="G29" s="107"/>
      <c r="H29" s="107"/>
      <c r="I29" s="107"/>
      <c r="J29" s="107"/>
      <c r="K29" s="107"/>
    </row>
    <row r="30" spans="1:77" s="38" customFormat="1" ht="15" customHeight="1" x14ac:dyDescent="0.3">
      <c r="A30" s="108" t="s">
        <v>51</v>
      </c>
      <c r="B30" s="108"/>
      <c r="C30" s="109" t="s">
        <v>52</v>
      </c>
      <c r="D30" s="109"/>
      <c r="E30" s="109"/>
      <c r="F30" s="109"/>
      <c r="G30" s="109"/>
      <c r="H30" s="109"/>
      <c r="I30" s="109"/>
      <c r="J30" s="109"/>
      <c r="K30" s="109"/>
      <c r="L30" s="39"/>
      <c r="N30" s="59"/>
    </row>
    <row r="31" spans="1:77" s="38" customFormat="1" ht="15" customHeight="1" x14ac:dyDescent="0.3">
      <c r="A31" s="108" t="s">
        <v>53</v>
      </c>
      <c r="B31" s="108"/>
      <c r="C31" s="109" t="s">
        <v>54</v>
      </c>
      <c r="D31" s="109"/>
      <c r="E31" s="109"/>
      <c r="F31" s="109"/>
      <c r="G31" s="109"/>
      <c r="H31" s="109"/>
      <c r="I31" s="109"/>
      <c r="J31" s="109"/>
      <c r="K31" s="109"/>
      <c r="L31" s="39"/>
      <c r="N31" s="59"/>
    </row>
    <row r="32" spans="1:77" s="38" customFormat="1" ht="50.25" customHeight="1" x14ac:dyDescent="0.3">
      <c r="A32" s="108" t="s">
        <v>55</v>
      </c>
      <c r="B32" s="108"/>
      <c r="C32" s="109" t="s">
        <v>56</v>
      </c>
      <c r="D32" s="109"/>
      <c r="E32" s="109"/>
      <c r="F32" s="109"/>
      <c r="G32" s="109"/>
      <c r="H32" s="109"/>
      <c r="I32" s="109"/>
      <c r="J32" s="109"/>
      <c r="K32" s="109"/>
      <c r="L32" s="39"/>
      <c r="N32" s="59"/>
    </row>
    <row r="33" spans="1:14" s="38" customFormat="1" ht="33.75" customHeight="1" x14ac:dyDescent="0.3">
      <c r="A33" s="108" t="s">
        <v>57</v>
      </c>
      <c r="B33" s="108"/>
      <c r="C33" s="109" t="s">
        <v>58</v>
      </c>
      <c r="D33" s="109"/>
      <c r="E33" s="109"/>
      <c r="F33" s="109"/>
      <c r="G33" s="109"/>
      <c r="H33" s="109"/>
      <c r="I33" s="109"/>
      <c r="J33" s="109"/>
      <c r="K33" s="109"/>
      <c r="L33" s="39"/>
      <c r="N33" s="59"/>
    </row>
    <row r="34" spans="1:14" s="38" customFormat="1" ht="15" customHeight="1" x14ac:dyDescent="0.3">
      <c r="A34" s="108" t="s">
        <v>59</v>
      </c>
      <c r="B34" s="108"/>
      <c r="C34" s="109" t="s">
        <v>60</v>
      </c>
      <c r="D34" s="109"/>
      <c r="E34" s="109"/>
      <c r="F34" s="109"/>
      <c r="G34" s="109"/>
      <c r="H34" s="109"/>
      <c r="I34" s="109"/>
      <c r="J34" s="109"/>
      <c r="K34" s="109"/>
      <c r="L34" s="39"/>
      <c r="N34" s="59"/>
    </row>
    <row r="35" spans="1:14" s="38" customFormat="1" ht="15" customHeight="1" x14ac:dyDescent="0.3">
      <c r="A35" s="108" t="s">
        <v>61</v>
      </c>
      <c r="B35" s="108"/>
      <c r="C35" s="109" t="s">
        <v>62</v>
      </c>
      <c r="D35" s="109"/>
      <c r="E35" s="109"/>
      <c r="F35" s="109"/>
      <c r="G35" s="109"/>
      <c r="H35" s="109"/>
      <c r="I35" s="109"/>
      <c r="J35" s="109"/>
      <c r="K35" s="109"/>
      <c r="L35" s="39"/>
      <c r="N35" s="59"/>
    </row>
    <row r="36" spans="1:14" ht="14.4" x14ac:dyDescent="0.3">
      <c r="A36" s="37"/>
      <c r="B36" s="37"/>
    </row>
    <row r="37" spans="1:14" ht="25.05" customHeight="1" x14ac:dyDescent="0.3">
      <c r="A37" s="37"/>
      <c r="B37" s="37"/>
    </row>
    <row r="38" spans="1:14" ht="25.05" customHeight="1" x14ac:dyDescent="0.3">
      <c r="A38" s="37"/>
      <c r="B38" s="37"/>
    </row>
    <row r="39" spans="1:14" ht="25.05" customHeight="1" x14ac:dyDescent="0.3">
      <c r="A39" s="37"/>
      <c r="B39" s="37"/>
    </row>
    <row r="40" spans="1:14" ht="25.05" customHeight="1" x14ac:dyDescent="0.3">
      <c r="A40" s="37"/>
      <c r="B40" s="37"/>
    </row>
    <row r="41" spans="1:14" ht="25.05" customHeight="1" x14ac:dyDescent="0.3">
      <c r="A41" s="37"/>
      <c r="B41" s="37"/>
    </row>
  </sheetData>
  <sheetProtection selectLockedCells="1" selectUnlockedCells="1"/>
  <mergeCells count="40">
    <mergeCell ref="N3:O3"/>
    <mergeCell ref="A35:B35"/>
    <mergeCell ref="C35:K35"/>
    <mergeCell ref="A32:B32"/>
    <mergeCell ref="C32:K32"/>
    <mergeCell ref="A33:B33"/>
    <mergeCell ref="C33:K33"/>
    <mergeCell ref="A34:B34"/>
    <mergeCell ref="C34:K34"/>
    <mergeCell ref="A31:B31"/>
    <mergeCell ref="C31:K31"/>
    <mergeCell ref="B19:C19"/>
    <mergeCell ref="B20:C20"/>
    <mergeCell ref="B21:C21"/>
    <mergeCell ref="B22:C22"/>
    <mergeCell ref="B23:C23"/>
    <mergeCell ref="B24:C24"/>
    <mergeCell ref="A25:C25"/>
    <mergeCell ref="A26:D26"/>
    <mergeCell ref="B29:K29"/>
    <mergeCell ref="A30:B30"/>
    <mergeCell ref="C30:K30"/>
    <mergeCell ref="B18:C18"/>
    <mergeCell ref="B7:C7"/>
    <mergeCell ref="B8:C8"/>
    <mergeCell ref="A9:A10"/>
    <mergeCell ref="B9:C10"/>
    <mergeCell ref="B11:C11"/>
    <mergeCell ref="B12:C12"/>
    <mergeCell ref="B13:C13"/>
    <mergeCell ref="B14:C14"/>
    <mergeCell ref="B15:C15"/>
    <mergeCell ref="B16:C16"/>
    <mergeCell ref="B17:C17"/>
    <mergeCell ref="B6:C6"/>
    <mergeCell ref="A1:K1"/>
    <mergeCell ref="A2:K2"/>
    <mergeCell ref="A3:K3"/>
    <mergeCell ref="A4:C4"/>
    <mergeCell ref="B5:C5"/>
  </mergeCells>
  <phoneticPr fontId="4" type="noConversion"/>
  <conditionalFormatting sqref="K5:K6">
    <cfRule type="cellIs" dxfId="26" priority="3" operator="greaterThan">
      <formula>0.05</formula>
    </cfRule>
    <cfRule type="cellIs" dxfId="25" priority="4" operator="greaterThan">
      <formula>55</formula>
    </cfRule>
    <cfRule type="cellIs" dxfId="24" priority="8" operator="greaterThan">
      <formula>0.05</formula>
    </cfRule>
  </conditionalFormatting>
  <conditionalFormatting sqref="K6:K7">
    <cfRule type="cellIs" dxfId="23" priority="2" operator="greaterThan">
      <formula>0.25</formula>
    </cfRule>
    <cfRule type="cellIs" dxfId="22" priority="7" operator="greaterThan">
      <formula>0.25</formula>
    </cfRule>
  </conditionalFormatting>
  <conditionalFormatting sqref="K15">
    <cfRule type="cellIs" dxfId="21" priority="1" operator="greaterThan">
      <formula>0.03</formula>
    </cfRule>
    <cfRule type="cellIs" dxfId="20" priority="9" operator="greaterThan">
      <formula>0.03</formula>
    </cfRule>
  </conditionalFormatting>
  <conditionalFormatting sqref="K19">
    <cfRule type="cellIs" dxfId="19" priority="5" operator="greaterThan">
      <formula>0.1</formula>
    </cfRule>
  </conditionalFormatting>
  <conditionalFormatting sqref="K26">
    <cfRule type="cellIs" dxfId="18" priority="10" operator="equal">
      <formula>1</formula>
    </cfRule>
  </conditionalFormatting>
  <printOptions horizontalCentered="1"/>
  <pageMargins left="0.25" right="0.25" top="0.75" bottom="0.75" header="0.3" footer="0.3"/>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Y41"/>
  <sheetViews>
    <sheetView zoomScale="90" zoomScaleNormal="90" workbookViewId="0">
      <pane ySplit="4" topLeftCell="A20" activePane="bottomLeft" state="frozen"/>
      <selection pane="bottomLeft" activeCell="E7" sqref="E7"/>
    </sheetView>
  </sheetViews>
  <sheetFormatPr defaultColWidth="10.6640625" defaultRowHeight="25.05" customHeight="1" x14ac:dyDescent="0.3"/>
  <cols>
    <col min="1" max="1" width="3.109375" style="1" customWidth="1"/>
    <col min="2" max="2" width="2.77734375" style="1" customWidth="1"/>
    <col min="3" max="3" width="11.44140625" style="1" customWidth="1"/>
    <col min="4" max="4" width="31.109375" style="35" customWidth="1"/>
    <col min="5" max="5" width="6.109375" style="35" customWidth="1"/>
    <col min="6" max="6" width="7.6640625" style="1" customWidth="1"/>
    <col min="7" max="7" width="8.109375" style="1" customWidth="1"/>
    <col min="8" max="8" width="13.109375" style="1" customWidth="1"/>
    <col min="9" max="9" width="12.6640625" style="1" customWidth="1"/>
    <col min="10" max="10" width="11.33203125" style="1" customWidth="1"/>
    <col min="11" max="11" width="9.77734375" style="36" customWidth="1"/>
    <col min="12" max="12" width="12.6640625" style="1" customWidth="1"/>
    <col min="13" max="13" width="13.44140625" style="1" bestFit="1" customWidth="1"/>
    <col min="14" max="16384" width="10.6640625" style="1"/>
  </cols>
  <sheetData>
    <row r="1" spans="1:31" ht="48" customHeight="1" x14ac:dyDescent="0.3">
      <c r="A1" s="87" t="s">
        <v>63</v>
      </c>
      <c r="B1" s="87"/>
      <c r="C1" s="88"/>
      <c r="D1" s="88"/>
      <c r="E1" s="88"/>
      <c r="F1" s="88"/>
      <c r="G1" s="88"/>
      <c r="H1" s="88"/>
      <c r="I1" s="88"/>
      <c r="J1" s="88"/>
      <c r="K1" s="88"/>
    </row>
    <row r="2" spans="1:31" ht="22.5" customHeight="1" x14ac:dyDescent="0.3">
      <c r="A2" s="89" t="s">
        <v>66</v>
      </c>
      <c r="B2" s="89"/>
      <c r="C2" s="89"/>
      <c r="D2" s="89"/>
      <c r="E2" s="89"/>
      <c r="F2" s="89"/>
      <c r="G2" s="89"/>
      <c r="H2" s="89"/>
      <c r="I2" s="89"/>
      <c r="J2" s="89"/>
      <c r="K2" s="89"/>
    </row>
    <row r="3" spans="1:31" ht="14.25" customHeight="1" x14ac:dyDescent="0.3">
      <c r="A3" s="90" t="s">
        <v>0</v>
      </c>
      <c r="B3" s="90"/>
      <c r="C3" s="90"/>
      <c r="D3" s="90"/>
      <c r="E3" s="90"/>
      <c r="F3" s="90"/>
      <c r="G3" s="90"/>
      <c r="H3" s="90"/>
      <c r="I3" s="90"/>
      <c r="J3" s="90"/>
      <c r="K3" s="90"/>
    </row>
    <row r="4" spans="1:31" s="4" customFormat="1" ht="29.4" thickBot="1" x14ac:dyDescent="0.35">
      <c r="A4" s="91" t="s">
        <v>1</v>
      </c>
      <c r="B4" s="92"/>
      <c r="C4" s="93"/>
      <c r="D4" s="2" t="s">
        <v>2</v>
      </c>
      <c r="E4" s="2" t="s">
        <v>3</v>
      </c>
      <c r="F4" s="3" t="s">
        <v>4</v>
      </c>
      <c r="G4" s="3" t="s">
        <v>5</v>
      </c>
      <c r="H4" s="3" t="s">
        <v>6</v>
      </c>
      <c r="I4" s="3" t="s">
        <v>7</v>
      </c>
      <c r="J4" s="3" t="s">
        <v>8</v>
      </c>
      <c r="K4" s="2" t="s">
        <v>9</v>
      </c>
      <c r="L4" s="4" t="s">
        <v>10</v>
      </c>
    </row>
    <row r="5" spans="1:31" s="12" customFormat="1" ht="28.2" thickBot="1" x14ac:dyDescent="0.35">
      <c r="A5" s="5">
        <v>1</v>
      </c>
      <c r="B5" s="94" t="s">
        <v>11</v>
      </c>
      <c r="C5" s="95"/>
      <c r="D5" s="6" t="s">
        <v>71</v>
      </c>
      <c r="E5" s="7" t="s">
        <v>12</v>
      </c>
      <c r="F5" s="50"/>
      <c r="G5" s="51"/>
      <c r="H5" s="8">
        <f>SUM(F5*G5)</f>
        <v>0</v>
      </c>
      <c r="I5" s="54"/>
      <c r="J5" s="55">
        <f t="shared" ref="J5:J24" si="0">H5-I5</f>
        <v>0</v>
      </c>
      <c r="K5" s="10" t="str">
        <f>IF(I25=0,"",I5/I25)</f>
        <v/>
      </c>
      <c r="L5" s="11" t="s">
        <v>13</v>
      </c>
    </row>
    <row r="6" spans="1:31" ht="28.2" thickBot="1" x14ac:dyDescent="0.35">
      <c r="A6" s="5">
        <v>2</v>
      </c>
      <c r="B6" s="85" t="s">
        <v>76</v>
      </c>
      <c r="C6" s="86"/>
      <c r="D6" s="6" t="s">
        <v>77</v>
      </c>
      <c r="E6" s="7" t="s">
        <v>12</v>
      </c>
      <c r="F6" s="50"/>
      <c r="G6" s="51"/>
      <c r="H6" s="8">
        <f>SUM(F6*G6)</f>
        <v>0</v>
      </c>
      <c r="I6" s="54"/>
      <c r="J6" s="55">
        <f t="shared" si="0"/>
        <v>0</v>
      </c>
      <c r="K6" s="10" t="str">
        <f>IF(I25=0,"",I6/I25)</f>
        <v/>
      </c>
      <c r="L6" s="11" t="s">
        <v>78</v>
      </c>
    </row>
    <row r="7" spans="1:31" ht="111" thickBot="1" x14ac:dyDescent="0.35">
      <c r="A7" s="5">
        <v>3</v>
      </c>
      <c r="B7" s="85" t="s">
        <v>14</v>
      </c>
      <c r="C7" s="86"/>
      <c r="D7" s="13" t="s">
        <v>70</v>
      </c>
      <c r="E7" s="7" t="s">
        <v>15</v>
      </c>
      <c r="F7" s="50"/>
      <c r="G7" s="51"/>
      <c r="H7" s="8">
        <f t="shared" ref="H7:H24" si="1">SUM(F7*G7)</f>
        <v>0</v>
      </c>
      <c r="I7" s="54"/>
      <c r="J7" s="55">
        <f t="shared" si="0"/>
        <v>0</v>
      </c>
      <c r="K7" s="10" t="str">
        <f>IF(I25=0,"",I7/I25)</f>
        <v/>
      </c>
      <c r="L7" s="11" t="s">
        <v>16</v>
      </c>
    </row>
    <row r="8" spans="1:31" ht="55.2" x14ac:dyDescent="0.3">
      <c r="A8" s="5">
        <v>4</v>
      </c>
      <c r="B8" s="94" t="s">
        <v>17</v>
      </c>
      <c r="C8" s="95"/>
      <c r="D8" s="13" t="s">
        <v>18</v>
      </c>
      <c r="E8" s="14" t="s">
        <v>19</v>
      </c>
      <c r="F8" s="50"/>
      <c r="G8" s="51"/>
      <c r="H8" s="8">
        <f t="shared" si="1"/>
        <v>0</v>
      </c>
      <c r="I8" s="54"/>
      <c r="J8" s="55">
        <f t="shared" si="0"/>
        <v>0</v>
      </c>
      <c r="K8" s="15"/>
    </row>
    <row r="9" spans="1:31" ht="16.5" customHeight="1" x14ac:dyDescent="0.3">
      <c r="A9" s="96">
        <v>5</v>
      </c>
      <c r="B9" s="98" t="s">
        <v>65</v>
      </c>
      <c r="C9" s="99"/>
      <c r="D9" s="13" t="s">
        <v>49</v>
      </c>
      <c r="E9" s="14" t="s">
        <v>15</v>
      </c>
      <c r="F9" s="50"/>
      <c r="G9" s="51"/>
      <c r="H9" s="8">
        <f t="shared" si="1"/>
        <v>0</v>
      </c>
      <c r="I9" s="54"/>
      <c r="J9" s="55">
        <f t="shared" si="0"/>
        <v>0</v>
      </c>
      <c r="K9" s="15"/>
    </row>
    <row r="10" spans="1:31" ht="14.4" x14ac:dyDescent="0.3">
      <c r="A10" s="97"/>
      <c r="B10" s="100"/>
      <c r="C10" s="101"/>
      <c r="D10" s="13" t="s">
        <v>50</v>
      </c>
      <c r="E10" s="14" t="s">
        <v>15</v>
      </c>
      <c r="F10" s="50"/>
      <c r="G10" s="51"/>
      <c r="H10" s="8">
        <f t="shared" si="1"/>
        <v>0</v>
      </c>
      <c r="I10" s="54"/>
      <c r="J10" s="55">
        <f t="shared" si="0"/>
        <v>0</v>
      </c>
      <c r="K10" s="15"/>
    </row>
    <row r="11" spans="1:31" ht="41.4" x14ac:dyDescent="0.3">
      <c r="A11" s="5">
        <v>6</v>
      </c>
      <c r="B11" s="94" t="s">
        <v>22</v>
      </c>
      <c r="C11" s="95"/>
      <c r="D11" s="6" t="s">
        <v>23</v>
      </c>
      <c r="E11" s="14" t="s">
        <v>19</v>
      </c>
      <c r="F11" s="50"/>
      <c r="G11" s="51"/>
      <c r="H11" s="8">
        <f t="shared" si="1"/>
        <v>0</v>
      </c>
      <c r="I11" s="54"/>
      <c r="J11" s="55">
        <f t="shared" si="0"/>
        <v>0</v>
      </c>
      <c r="K11" s="15"/>
    </row>
    <row r="12" spans="1:31" ht="27.6" x14ac:dyDescent="0.3">
      <c r="A12" s="5">
        <v>7</v>
      </c>
      <c r="B12" s="94" t="s">
        <v>24</v>
      </c>
      <c r="C12" s="95"/>
      <c r="D12" s="6" t="s">
        <v>25</v>
      </c>
      <c r="E12" s="14" t="s">
        <v>26</v>
      </c>
      <c r="F12" s="50"/>
      <c r="G12" s="51"/>
      <c r="H12" s="8">
        <f t="shared" si="1"/>
        <v>0</v>
      </c>
      <c r="I12" s="54"/>
      <c r="J12" s="55">
        <f t="shared" si="0"/>
        <v>0</v>
      </c>
      <c r="K12" s="15"/>
    </row>
    <row r="13" spans="1:31" ht="82.8" x14ac:dyDescent="0.3">
      <c r="A13" s="5">
        <v>8</v>
      </c>
      <c r="B13" s="94" t="s">
        <v>27</v>
      </c>
      <c r="C13" s="95"/>
      <c r="D13" s="6" t="s">
        <v>67</v>
      </c>
      <c r="E13" s="7" t="s">
        <v>28</v>
      </c>
      <c r="F13" s="50"/>
      <c r="G13" s="51"/>
      <c r="H13" s="8">
        <f t="shared" si="1"/>
        <v>0</v>
      </c>
      <c r="I13" s="54"/>
      <c r="J13" s="55">
        <f t="shared" si="0"/>
        <v>0</v>
      </c>
      <c r="K13" s="15"/>
    </row>
    <row r="14" spans="1:31" ht="25.05" customHeight="1" thickBot="1" x14ac:dyDescent="0.35">
      <c r="A14" s="5">
        <v>9</v>
      </c>
      <c r="B14" s="94" t="s">
        <v>29</v>
      </c>
      <c r="C14" s="95"/>
      <c r="D14" s="17" t="s">
        <v>30</v>
      </c>
      <c r="E14" s="14" t="s">
        <v>31</v>
      </c>
      <c r="F14" s="50"/>
      <c r="G14" s="51"/>
      <c r="H14" s="8">
        <f t="shared" si="1"/>
        <v>0</v>
      </c>
      <c r="I14" s="54"/>
      <c r="J14" s="55">
        <f t="shared" si="0"/>
        <v>0</v>
      </c>
      <c r="K14" s="15"/>
    </row>
    <row r="15" spans="1:31" ht="69.599999999999994" thickBot="1" x14ac:dyDescent="0.35">
      <c r="A15" s="5">
        <v>10</v>
      </c>
      <c r="B15" s="94" t="s">
        <v>32</v>
      </c>
      <c r="C15" s="95"/>
      <c r="D15" s="6" t="s">
        <v>69</v>
      </c>
      <c r="E15" s="7" t="s">
        <v>28</v>
      </c>
      <c r="F15" s="50"/>
      <c r="G15" s="51"/>
      <c r="H15" s="8">
        <f t="shared" si="1"/>
        <v>0</v>
      </c>
      <c r="I15" s="54"/>
      <c r="J15" s="55">
        <f t="shared" si="0"/>
        <v>0</v>
      </c>
      <c r="K15" s="18" t="str">
        <f>IF(I25=0,"",I15/I25)</f>
        <v/>
      </c>
      <c r="L15" s="19" t="s">
        <v>33</v>
      </c>
    </row>
    <row r="16" spans="1:31" ht="53.25" customHeight="1" x14ac:dyDescent="0.3">
      <c r="A16" s="5">
        <v>11</v>
      </c>
      <c r="B16" s="102" t="s">
        <v>73</v>
      </c>
      <c r="C16" s="103"/>
      <c r="D16" s="6" t="s">
        <v>68</v>
      </c>
      <c r="E16" s="14" t="s">
        <v>19</v>
      </c>
      <c r="F16" s="50"/>
      <c r="G16" s="51"/>
      <c r="H16" s="8">
        <f t="shared" si="1"/>
        <v>0</v>
      </c>
      <c r="I16" s="54"/>
      <c r="J16" s="55">
        <f t="shared" si="0"/>
        <v>0</v>
      </c>
      <c r="K16" s="15"/>
      <c r="L16" s="40"/>
      <c r="AE16" s="20" t="s">
        <v>34</v>
      </c>
    </row>
    <row r="17" spans="1:77" ht="27.6" x14ac:dyDescent="0.3">
      <c r="A17" s="5">
        <v>12</v>
      </c>
      <c r="B17" s="102" t="s">
        <v>35</v>
      </c>
      <c r="C17" s="103"/>
      <c r="D17" s="6" t="s">
        <v>36</v>
      </c>
      <c r="E17" s="7" t="s">
        <v>37</v>
      </c>
      <c r="F17" s="52"/>
      <c r="G17" s="53"/>
      <c r="H17" s="8">
        <f t="shared" si="1"/>
        <v>0</v>
      </c>
      <c r="I17" s="54"/>
      <c r="J17" s="55">
        <f t="shared" si="0"/>
        <v>0</v>
      </c>
      <c r="K17" s="15"/>
      <c r="BY17" s="21">
        <v>0.8</v>
      </c>
    </row>
    <row r="18" spans="1:77" ht="36" customHeight="1" thickBot="1" x14ac:dyDescent="0.35">
      <c r="A18" s="5">
        <v>13</v>
      </c>
      <c r="B18" s="94" t="s">
        <v>20</v>
      </c>
      <c r="C18" s="95"/>
      <c r="D18" s="13" t="s">
        <v>72</v>
      </c>
      <c r="E18" s="14" t="s">
        <v>21</v>
      </c>
      <c r="F18" s="50"/>
      <c r="G18" s="51"/>
      <c r="H18" s="8">
        <f>SUM(F18*G18)</f>
        <v>0</v>
      </c>
      <c r="I18" s="54"/>
      <c r="J18" s="55">
        <f>H18-I18</f>
        <v>0</v>
      </c>
      <c r="K18" s="15"/>
      <c r="L18" s="16"/>
    </row>
    <row r="19" spans="1:77" ht="25.05" customHeight="1" thickBot="1" x14ac:dyDescent="0.35">
      <c r="A19" s="5">
        <v>14</v>
      </c>
      <c r="B19" s="114" t="s">
        <v>38</v>
      </c>
      <c r="C19" s="115"/>
      <c r="D19" s="17" t="s">
        <v>39</v>
      </c>
      <c r="E19" s="22" t="s">
        <v>28</v>
      </c>
      <c r="F19" s="50"/>
      <c r="G19" s="51"/>
      <c r="H19" s="8">
        <f t="shared" si="1"/>
        <v>0</v>
      </c>
      <c r="I19" s="54"/>
      <c r="J19" s="55">
        <f t="shared" si="0"/>
        <v>0</v>
      </c>
      <c r="K19" s="23" t="str">
        <f>IF((SUM(I5:I18)*10%)&gt;=I19,IF(SUM(I5:I18)=0,"",(I19)/SUM(I5:I18)),"錯誤!")</f>
        <v/>
      </c>
      <c r="L19" s="19" t="s">
        <v>40</v>
      </c>
      <c r="M19" s="44">
        <f>ROUNDDOWN(SUM(I5:I18)*10%,0)</f>
        <v>0</v>
      </c>
      <c r="N19" s="1" t="s">
        <v>41</v>
      </c>
    </row>
    <row r="20" spans="1:77" ht="32.25" customHeight="1" x14ac:dyDescent="0.3">
      <c r="A20" s="24">
        <v>15</v>
      </c>
      <c r="B20" s="104" t="s">
        <v>64</v>
      </c>
      <c r="C20" s="105"/>
      <c r="D20" s="13" t="s">
        <v>81</v>
      </c>
      <c r="E20" s="56" t="s">
        <v>28</v>
      </c>
      <c r="F20" s="50"/>
      <c r="G20" s="51"/>
      <c r="H20" s="25">
        <f t="shared" si="1"/>
        <v>0</v>
      </c>
      <c r="I20" s="54"/>
      <c r="J20" s="57">
        <f t="shared" si="0"/>
        <v>0</v>
      </c>
      <c r="K20" s="15"/>
    </row>
    <row r="21" spans="1:77" ht="32.25" customHeight="1" x14ac:dyDescent="0.3">
      <c r="A21" s="24">
        <v>16</v>
      </c>
      <c r="B21" s="104" t="s">
        <v>42</v>
      </c>
      <c r="C21" s="105"/>
      <c r="D21" s="13" t="s">
        <v>80</v>
      </c>
      <c r="E21" s="22"/>
      <c r="F21" s="47"/>
      <c r="G21" s="41"/>
      <c r="H21" s="25">
        <f t="shared" si="1"/>
        <v>0</v>
      </c>
      <c r="I21" s="9"/>
      <c r="J21" s="25">
        <f t="shared" si="0"/>
        <v>0</v>
      </c>
      <c r="K21" s="15"/>
    </row>
    <row r="22" spans="1:77" ht="32.25" customHeight="1" x14ac:dyDescent="0.3">
      <c r="A22" s="24">
        <v>17</v>
      </c>
      <c r="B22" s="104" t="s">
        <v>43</v>
      </c>
      <c r="C22" s="105"/>
      <c r="D22" s="13" t="s">
        <v>80</v>
      </c>
      <c r="E22" s="22"/>
      <c r="F22" s="47"/>
      <c r="G22" s="41"/>
      <c r="H22" s="25">
        <f t="shared" si="1"/>
        <v>0</v>
      </c>
      <c r="I22" s="9"/>
      <c r="J22" s="25">
        <f t="shared" si="0"/>
        <v>0</v>
      </c>
      <c r="K22" s="15"/>
    </row>
    <row r="23" spans="1:77" ht="32.25" customHeight="1" x14ac:dyDescent="0.3">
      <c r="A23" s="24">
        <v>18</v>
      </c>
      <c r="B23" s="104" t="s">
        <v>44</v>
      </c>
      <c r="C23" s="105"/>
      <c r="D23" s="13" t="s">
        <v>80</v>
      </c>
      <c r="E23" s="22"/>
      <c r="F23" s="47"/>
      <c r="G23" s="41"/>
      <c r="H23" s="25">
        <f t="shared" si="1"/>
        <v>0</v>
      </c>
      <c r="I23" s="9"/>
      <c r="J23" s="25">
        <f t="shared" si="0"/>
        <v>0</v>
      </c>
      <c r="K23" s="15"/>
    </row>
    <row r="24" spans="1:77" ht="32.25" customHeight="1" x14ac:dyDescent="0.3">
      <c r="A24" s="24">
        <v>19</v>
      </c>
      <c r="B24" s="104" t="s">
        <v>45</v>
      </c>
      <c r="C24" s="105"/>
      <c r="D24" s="13" t="s">
        <v>80</v>
      </c>
      <c r="E24" s="22"/>
      <c r="F24" s="47"/>
      <c r="G24" s="41"/>
      <c r="H24" s="25">
        <f t="shared" si="1"/>
        <v>0</v>
      </c>
      <c r="I24" s="9"/>
      <c r="J24" s="25">
        <f t="shared" si="0"/>
        <v>0</v>
      </c>
      <c r="K24" s="15"/>
    </row>
    <row r="25" spans="1:77" ht="25.05" customHeight="1" thickBot="1" x14ac:dyDescent="0.35">
      <c r="A25" s="94" t="s">
        <v>46</v>
      </c>
      <c r="B25" s="106"/>
      <c r="C25" s="95"/>
      <c r="D25" s="22"/>
      <c r="E25" s="22"/>
      <c r="F25" s="49"/>
      <c r="G25" s="43"/>
      <c r="H25" s="26">
        <f>SUM(H5:H24)</f>
        <v>0</v>
      </c>
      <c r="I25" s="27">
        <f>SUM(I5:I24)</f>
        <v>0</v>
      </c>
      <c r="J25" s="26">
        <f>SUM(J5:J24)</f>
        <v>0</v>
      </c>
      <c r="K25" s="28"/>
    </row>
    <row r="26" spans="1:77" ht="25.05" customHeight="1" thickBot="1" x14ac:dyDescent="0.35">
      <c r="A26" s="94" t="s">
        <v>47</v>
      </c>
      <c r="B26" s="106"/>
      <c r="C26" s="106"/>
      <c r="D26" s="95"/>
      <c r="E26" s="29"/>
      <c r="F26" s="49"/>
      <c r="G26" s="43"/>
      <c r="H26" s="30"/>
      <c r="I26" s="31" t="str">
        <f>IF(H25=0,"",I25/H25)</f>
        <v/>
      </c>
      <c r="J26" s="32" t="str">
        <f>IF(H25=0,"",J25/H25)</f>
        <v/>
      </c>
      <c r="K26" s="33">
        <f>SUM(I26:J26)</f>
        <v>0</v>
      </c>
      <c r="L26" s="34" t="s">
        <v>48</v>
      </c>
    </row>
    <row r="27" spans="1:77" ht="40.5" customHeight="1" thickBot="1" x14ac:dyDescent="0.35">
      <c r="I27" s="46" t="s">
        <v>75</v>
      </c>
    </row>
    <row r="28" spans="1:77" ht="22.5" customHeight="1" x14ac:dyDescent="0.3">
      <c r="I28" s="45"/>
    </row>
    <row r="29" spans="1:77" ht="18" x14ac:dyDescent="0.3">
      <c r="B29" s="107" t="s">
        <v>74</v>
      </c>
      <c r="C29" s="107"/>
      <c r="D29" s="107"/>
      <c r="E29" s="107"/>
      <c r="F29" s="107"/>
      <c r="G29" s="107"/>
      <c r="H29" s="107"/>
      <c r="I29" s="107"/>
      <c r="J29" s="107"/>
      <c r="K29" s="107"/>
    </row>
    <row r="30" spans="1:77" s="38" customFormat="1" ht="15" customHeight="1" x14ac:dyDescent="0.3">
      <c r="A30" s="108" t="s">
        <v>51</v>
      </c>
      <c r="B30" s="108"/>
      <c r="C30" s="109" t="s">
        <v>52</v>
      </c>
      <c r="D30" s="109"/>
      <c r="E30" s="109"/>
      <c r="F30" s="109"/>
      <c r="G30" s="109"/>
      <c r="H30" s="109"/>
      <c r="I30" s="109"/>
      <c r="J30" s="109"/>
      <c r="K30" s="109"/>
      <c r="L30" s="39"/>
    </row>
    <row r="31" spans="1:77" s="38" customFormat="1" ht="15" customHeight="1" x14ac:dyDescent="0.3">
      <c r="A31" s="108" t="s">
        <v>53</v>
      </c>
      <c r="B31" s="108"/>
      <c r="C31" s="109" t="s">
        <v>54</v>
      </c>
      <c r="D31" s="109"/>
      <c r="E31" s="109"/>
      <c r="F31" s="109"/>
      <c r="G31" s="109"/>
      <c r="H31" s="109"/>
      <c r="I31" s="109"/>
      <c r="J31" s="109"/>
      <c r="K31" s="109"/>
      <c r="L31" s="39"/>
    </row>
    <row r="32" spans="1:77" s="38" customFormat="1" ht="50.25" customHeight="1" x14ac:dyDescent="0.3">
      <c r="A32" s="108" t="s">
        <v>55</v>
      </c>
      <c r="B32" s="108"/>
      <c r="C32" s="109" t="s">
        <v>56</v>
      </c>
      <c r="D32" s="109"/>
      <c r="E32" s="109"/>
      <c r="F32" s="109"/>
      <c r="G32" s="109"/>
      <c r="H32" s="109"/>
      <c r="I32" s="109"/>
      <c r="J32" s="109"/>
      <c r="K32" s="109"/>
      <c r="L32" s="39"/>
    </row>
    <row r="33" spans="1:12" s="38" customFormat="1" ht="33.75" customHeight="1" x14ac:dyDescent="0.3">
      <c r="A33" s="108" t="s">
        <v>57</v>
      </c>
      <c r="B33" s="108"/>
      <c r="C33" s="109" t="s">
        <v>58</v>
      </c>
      <c r="D33" s="109"/>
      <c r="E33" s="109"/>
      <c r="F33" s="109"/>
      <c r="G33" s="109"/>
      <c r="H33" s="109"/>
      <c r="I33" s="109"/>
      <c r="J33" s="109"/>
      <c r="K33" s="109"/>
      <c r="L33" s="39"/>
    </row>
    <row r="34" spans="1:12" s="38" customFormat="1" ht="15" customHeight="1" x14ac:dyDescent="0.3">
      <c r="A34" s="108" t="s">
        <v>59</v>
      </c>
      <c r="B34" s="108"/>
      <c r="C34" s="109" t="s">
        <v>60</v>
      </c>
      <c r="D34" s="109"/>
      <c r="E34" s="109"/>
      <c r="F34" s="109"/>
      <c r="G34" s="109"/>
      <c r="H34" s="109"/>
      <c r="I34" s="109"/>
      <c r="J34" s="109"/>
      <c r="K34" s="109"/>
      <c r="L34" s="39"/>
    </row>
    <row r="35" spans="1:12" s="38" customFormat="1" ht="15" customHeight="1" x14ac:dyDescent="0.3">
      <c r="A35" s="108" t="s">
        <v>61</v>
      </c>
      <c r="B35" s="108"/>
      <c r="C35" s="109" t="s">
        <v>62</v>
      </c>
      <c r="D35" s="109"/>
      <c r="E35" s="109"/>
      <c r="F35" s="109"/>
      <c r="G35" s="109"/>
      <c r="H35" s="109"/>
      <c r="I35" s="109"/>
      <c r="J35" s="109"/>
      <c r="K35" s="109"/>
      <c r="L35" s="39"/>
    </row>
    <row r="36" spans="1:12" ht="14.4" x14ac:dyDescent="0.3">
      <c r="A36" s="37"/>
      <c r="B36" s="37"/>
    </row>
    <row r="37" spans="1:12" ht="25.05" customHeight="1" x14ac:dyDescent="0.3">
      <c r="A37" s="37"/>
      <c r="B37" s="37"/>
    </row>
    <row r="38" spans="1:12" ht="25.05" customHeight="1" x14ac:dyDescent="0.3">
      <c r="A38" s="37"/>
      <c r="B38" s="37"/>
    </row>
    <row r="39" spans="1:12" ht="25.05" customHeight="1" x14ac:dyDescent="0.3">
      <c r="A39" s="37"/>
      <c r="B39" s="37"/>
    </row>
    <row r="40" spans="1:12" ht="25.05" customHeight="1" x14ac:dyDescent="0.3">
      <c r="A40" s="37"/>
      <c r="B40" s="37"/>
    </row>
    <row r="41" spans="1:12" ht="25.05" customHeight="1" x14ac:dyDescent="0.3">
      <c r="A41" s="37"/>
      <c r="B41" s="37"/>
    </row>
  </sheetData>
  <sheetProtection selectLockedCells="1" selectUnlockedCells="1"/>
  <mergeCells count="39">
    <mergeCell ref="A25:C25"/>
    <mergeCell ref="B15:C15"/>
    <mergeCell ref="B29:K29"/>
    <mergeCell ref="B22:C22"/>
    <mergeCell ref="B23:C23"/>
    <mergeCell ref="B24:C24"/>
    <mergeCell ref="B17:C17"/>
    <mergeCell ref="B18:C18"/>
    <mergeCell ref="B19:C19"/>
    <mergeCell ref="B20:C20"/>
    <mergeCell ref="B21:C21"/>
    <mergeCell ref="A26:D26"/>
    <mergeCell ref="A35:B35"/>
    <mergeCell ref="C30:K30"/>
    <mergeCell ref="C31:K31"/>
    <mergeCell ref="C32:K32"/>
    <mergeCell ref="C33:K33"/>
    <mergeCell ref="C34:K34"/>
    <mergeCell ref="C35:K35"/>
    <mergeCell ref="A30:B30"/>
    <mergeCell ref="A31:B31"/>
    <mergeCell ref="A32:B32"/>
    <mergeCell ref="A33:B33"/>
    <mergeCell ref="A34:B34"/>
    <mergeCell ref="A1:K1"/>
    <mergeCell ref="A2:K2"/>
    <mergeCell ref="A3:K3"/>
    <mergeCell ref="A4:C4"/>
    <mergeCell ref="A9:A10"/>
    <mergeCell ref="B5:C5"/>
    <mergeCell ref="B7:C7"/>
    <mergeCell ref="B8:C8"/>
    <mergeCell ref="B9:C10"/>
    <mergeCell ref="B6:C6"/>
    <mergeCell ref="B11:C11"/>
    <mergeCell ref="B12:C12"/>
    <mergeCell ref="B13:C13"/>
    <mergeCell ref="B14:C14"/>
    <mergeCell ref="B16:C16"/>
  </mergeCells>
  <phoneticPr fontId="4" type="noConversion"/>
  <conditionalFormatting sqref="K5:K6">
    <cfRule type="cellIs" dxfId="17" priority="3" operator="greaterThan">
      <formula>0.05</formula>
    </cfRule>
    <cfRule type="cellIs" dxfId="16" priority="4" operator="greaterThan">
      <formula>55</formula>
    </cfRule>
    <cfRule type="cellIs" dxfId="15" priority="8" operator="greaterThan">
      <formula>0.05</formula>
    </cfRule>
  </conditionalFormatting>
  <conditionalFormatting sqref="K6:K7">
    <cfRule type="cellIs" dxfId="14" priority="2" operator="greaterThan">
      <formula>0.25</formula>
    </cfRule>
    <cfRule type="cellIs" dxfId="13" priority="7" operator="greaterThan">
      <formula>0.25</formula>
    </cfRule>
  </conditionalFormatting>
  <conditionalFormatting sqref="K15">
    <cfRule type="cellIs" dxfId="12" priority="1" operator="greaterThan">
      <formula>0.03</formula>
    </cfRule>
    <cfRule type="cellIs" dxfId="11" priority="9" operator="greaterThan">
      <formula>0.03</formula>
    </cfRule>
  </conditionalFormatting>
  <conditionalFormatting sqref="K19">
    <cfRule type="cellIs" dxfId="10" priority="5" operator="greaterThan">
      <formula>0.1</formula>
    </cfRule>
  </conditionalFormatting>
  <conditionalFormatting sqref="K26">
    <cfRule type="cellIs" dxfId="9" priority="10" operator="equal">
      <formula>1</formula>
    </cfRule>
  </conditionalFormatting>
  <printOptions horizontalCentered="1"/>
  <pageMargins left="0.25" right="0.25"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Y41"/>
  <sheetViews>
    <sheetView zoomScale="90" zoomScaleNormal="90" workbookViewId="0">
      <pane ySplit="4" topLeftCell="A23" activePane="bottomLeft" state="frozen"/>
      <selection pane="bottomLeft" activeCell="N22" sqref="N22"/>
    </sheetView>
  </sheetViews>
  <sheetFormatPr defaultColWidth="10.6640625" defaultRowHeight="25.05" customHeight="1" x14ac:dyDescent="0.3"/>
  <cols>
    <col min="1" max="1" width="3.109375" style="1" customWidth="1"/>
    <col min="2" max="2" width="2.77734375" style="1" customWidth="1"/>
    <col min="3" max="3" width="11.44140625" style="1" customWidth="1"/>
    <col min="4" max="4" width="31.109375" style="35" customWidth="1"/>
    <col min="5" max="5" width="6.109375" style="35" customWidth="1"/>
    <col min="6" max="6" width="7.6640625" style="1" customWidth="1"/>
    <col min="7" max="7" width="8.109375" style="1" customWidth="1"/>
    <col min="8" max="8" width="13.109375" style="1" customWidth="1"/>
    <col min="9" max="9" width="12.6640625" style="1" customWidth="1"/>
    <col min="10" max="10" width="11.33203125" style="1" customWidth="1"/>
    <col min="11" max="11" width="9.77734375" style="36" customWidth="1"/>
    <col min="12" max="12" width="12.6640625" style="1" customWidth="1"/>
    <col min="13" max="13" width="13.44140625" style="1" bestFit="1" customWidth="1"/>
    <col min="14" max="16384" width="10.6640625" style="1"/>
  </cols>
  <sheetData>
    <row r="1" spans="1:31" ht="48" customHeight="1" x14ac:dyDescent="0.3">
      <c r="A1" s="87" t="s">
        <v>63</v>
      </c>
      <c r="B1" s="87"/>
      <c r="C1" s="88"/>
      <c r="D1" s="88"/>
      <c r="E1" s="88"/>
      <c r="F1" s="88"/>
      <c r="G1" s="88"/>
      <c r="H1" s="88"/>
      <c r="I1" s="88"/>
      <c r="J1" s="88"/>
      <c r="K1" s="88"/>
    </row>
    <row r="2" spans="1:31" ht="22.5" customHeight="1" x14ac:dyDescent="0.3">
      <c r="A2" s="89" t="s">
        <v>66</v>
      </c>
      <c r="B2" s="89"/>
      <c r="C2" s="89"/>
      <c r="D2" s="89"/>
      <c r="E2" s="89"/>
      <c r="F2" s="89"/>
      <c r="G2" s="89"/>
      <c r="H2" s="89"/>
      <c r="I2" s="89"/>
      <c r="J2" s="89"/>
      <c r="K2" s="89"/>
    </row>
    <row r="3" spans="1:31" ht="14.25" customHeight="1" x14ac:dyDescent="0.3">
      <c r="A3" s="90" t="s">
        <v>0</v>
      </c>
      <c r="B3" s="90"/>
      <c r="C3" s="90"/>
      <c r="D3" s="90"/>
      <c r="E3" s="90"/>
      <c r="F3" s="90"/>
      <c r="G3" s="90"/>
      <c r="H3" s="90"/>
      <c r="I3" s="90"/>
      <c r="J3" s="90"/>
      <c r="K3" s="90"/>
    </row>
    <row r="4" spans="1:31" s="4" customFormat="1" ht="29.4" thickBot="1" x14ac:dyDescent="0.35">
      <c r="A4" s="91" t="s">
        <v>1</v>
      </c>
      <c r="B4" s="92"/>
      <c r="C4" s="93"/>
      <c r="D4" s="2" t="s">
        <v>2</v>
      </c>
      <c r="E4" s="2" t="s">
        <v>3</v>
      </c>
      <c r="F4" s="3" t="s">
        <v>4</v>
      </c>
      <c r="G4" s="3" t="s">
        <v>5</v>
      </c>
      <c r="H4" s="3" t="s">
        <v>6</v>
      </c>
      <c r="I4" s="3" t="s">
        <v>7</v>
      </c>
      <c r="J4" s="3" t="s">
        <v>8</v>
      </c>
      <c r="K4" s="2" t="s">
        <v>9</v>
      </c>
      <c r="L4" s="4" t="s">
        <v>10</v>
      </c>
    </row>
    <row r="5" spans="1:31" s="12" customFormat="1" ht="28.2" thickBot="1" x14ac:dyDescent="0.35">
      <c r="A5" s="5">
        <v>1</v>
      </c>
      <c r="B5" s="94" t="s">
        <v>11</v>
      </c>
      <c r="C5" s="95"/>
      <c r="D5" s="6" t="s">
        <v>71</v>
      </c>
      <c r="E5" s="7" t="s">
        <v>12</v>
      </c>
      <c r="F5" s="50">
        <v>5000</v>
      </c>
      <c r="G5" s="51">
        <v>4</v>
      </c>
      <c r="H5" s="8">
        <f>SUM(F5*G5)</f>
        <v>20000</v>
      </c>
      <c r="I5" s="54">
        <v>14000</v>
      </c>
      <c r="J5" s="55">
        <f t="shared" ref="J5:J24" si="0">H5-I5</f>
        <v>6000</v>
      </c>
      <c r="K5" s="10">
        <f>IF(I25=0,"",I5/I25)</f>
        <v>4.6666666666666669E-2</v>
      </c>
      <c r="L5" s="11" t="s">
        <v>13</v>
      </c>
    </row>
    <row r="6" spans="1:31" ht="28.2" thickBot="1" x14ac:dyDescent="0.35">
      <c r="A6" s="5">
        <v>2</v>
      </c>
      <c r="B6" s="85" t="s">
        <v>76</v>
      </c>
      <c r="C6" s="86"/>
      <c r="D6" s="6" t="s">
        <v>77</v>
      </c>
      <c r="E6" s="7" t="s">
        <v>12</v>
      </c>
      <c r="F6" s="50">
        <v>2500</v>
      </c>
      <c r="G6" s="51">
        <v>4</v>
      </c>
      <c r="H6" s="8">
        <f>SUM(F6*G6)</f>
        <v>10000</v>
      </c>
      <c r="I6" s="54">
        <v>7200</v>
      </c>
      <c r="J6" s="55">
        <f t="shared" si="0"/>
        <v>2800</v>
      </c>
      <c r="K6" s="10">
        <f>IF(I25=0,"",I6/I25)</f>
        <v>2.4E-2</v>
      </c>
      <c r="L6" s="11" t="s">
        <v>78</v>
      </c>
    </row>
    <row r="7" spans="1:31" ht="111" thickBot="1" x14ac:dyDescent="0.35">
      <c r="A7" s="5">
        <v>3</v>
      </c>
      <c r="B7" s="85" t="s">
        <v>14</v>
      </c>
      <c r="C7" s="86"/>
      <c r="D7" s="13" t="s">
        <v>70</v>
      </c>
      <c r="E7" s="7" t="s">
        <v>15</v>
      </c>
      <c r="F7" s="50">
        <v>176</v>
      </c>
      <c r="G7" s="51">
        <v>500</v>
      </c>
      <c r="H7" s="8">
        <f t="shared" ref="H7:H24" si="1">SUM(F7*G7)</f>
        <v>88000</v>
      </c>
      <c r="I7" s="54">
        <v>74800</v>
      </c>
      <c r="J7" s="55">
        <f t="shared" si="0"/>
        <v>13200</v>
      </c>
      <c r="K7" s="10">
        <f>IF(I25=0,"",I7/I25)</f>
        <v>0.24933333333333332</v>
      </c>
      <c r="L7" s="11" t="s">
        <v>16</v>
      </c>
    </row>
    <row r="8" spans="1:31" ht="55.2" x14ac:dyDescent="0.3">
      <c r="A8" s="5">
        <v>4</v>
      </c>
      <c r="B8" s="94" t="s">
        <v>17</v>
      </c>
      <c r="C8" s="95"/>
      <c r="D8" s="13" t="s">
        <v>18</v>
      </c>
      <c r="E8" s="14" t="s">
        <v>19</v>
      </c>
      <c r="F8" s="50">
        <v>2500</v>
      </c>
      <c r="G8" s="51">
        <v>8</v>
      </c>
      <c r="H8" s="8">
        <f t="shared" si="1"/>
        <v>20000</v>
      </c>
      <c r="I8" s="54">
        <v>20000</v>
      </c>
      <c r="J8" s="55">
        <f t="shared" si="0"/>
        <v>0</v>
      </c>
      <c r="K8" s="15"/>
    </row>
    <row r="9" spans="1:31" ht="16.5" customHeight="1" x14ac:dyDescent="0.3">
      <c r="A9" s="96">
        <v>5</v>
      </c>
      <c r="B9" s="98" t="s">
        <v>65</v>
      </c>
      <c r="C9" s="99"/>
      <c r="D9" s="13" t="s">
        <v>49</v>
      </c>
      <c r="E9" s="14" t="s">
        <v>15</v>
      </c>
      <c r="F9" s="50">
        <v>2000</v>
      </c>
      <c r="G9" s="51">
        <v>49</v>
      </c>
      <c r="H9" s="8">
        <f t="shared" si="1"/>
        <v>98000</v>
      </c>
      <c r="I9" s="54">
        <v>98000</v>
      </c>
      <c r="J9" s="55">
        <f t="shared" si="0"/>
        <v>0</v>
      </c>
      <c r="K9" s="15"/>
    </row>
    <row r="10" spans="1:31" ht="14.4" x14ac:dyDescent="0.3">
      <c r="A10" s="97"/>
      <c r="B10" s="100"/>
      <c r="C10" s="101"/>
      <c r="D10" s="13" t="s">
        <v>50</v>
      </c>
      <c r="E10" s="14" t="s">
        <v>15</v>
      </c>
      <c r="F10" s="50">
        <v>1000</v>
      </c>
      <c r="G10" s="51">
        <v>5</v>
      </c>
      <c r="H10" s="8">
        <f t="shared" si="1"/>
        <v>5000</v>
      </c>
      <c r="I10" s="54">
        <v>5000</v>
      </c>
      <c r="J10" s="55">
        <f t="shared" si="0"/>
        <v>0</v>
      </c>
      <c r="K10" s="15"/>
    </row>
    <row r="11" spans="1:31" ht="41.4" x14ac:dyDescent="0.3">
      <c r="A11" s="5">
        <v>6</v>
      </c>
      <c r="B11" s="94" t="s">
        <v>22</v>
      </c>
      <c r="C11" s="95"/>
      <c r="D11" s="6" t="s">
        <v>23</v>
      </c>
      <c r="E11" s="14" t="s">
        <v>19</v>
      </c>
      <c r="F11" s="50"/>
      <c r="G11" s="51"/>
      <c r="H11" s="8">
        <f t="shared" si="1"/>
        <v>0</v>
      </c>
      <c r="I11" s="54"/>
      <c r="J11" s="55">
        <f t="shared" si="0"/>
        <v>0</v>
      </c>
      <c r="K11" s="15"/>
    </row>
    <row r="12" spans="1:31" ht="27.6" x14ac:dyDescent="0.3">
      <c r="A12" s="5">
        <v>7</v>
      </c>
      <c r="B12" s="94" t="s">
        <v>24</v>
      </c>
      <c r="C12" s="95"/>
      <c r="D12" s="6" t="s">
        <v>25</v>
      </c>
      <c r="E12" s="14" t="s">
        <v>26</v>
      </c>
      <c r="F12" s="50"/>
      <c r="G12" s="51"/>
      <c r="H12" s="8">
        <f t="shared" si="1"/>
        <v>0</v>
      </c>
      <c r="I12" s="54"/>
      <c r="J12" s="55">
        <f t="shared" si="0"/>
        <v>0</v>
      </c>
      <c r="K12" s="15"/>
    </row>
    <row r="13" spans="1:31" ht="82.8" x14ac:dyDescent="0.3">
      <c r="A13" s="5">
        <v>8</v>
      </c>
      <c r="B13" s="94" t="s">
        <v>27</v>
      </c>
      <c r="C13" s="95"/>
      <c r="D13" s="6" t="s">
        <v>67</v>
      </c>
      <c r="E13" s="7" t="s">
        <v>28</v>
      </c>
      <c r="F13" s="50">
        <v>15000</v>
      </c>
      <c r="G13" s="51">
        <v>1</v>
      </c>
      <c r="H13" s="8">
        <f t="shared" si="1"/>
        <v>15000</v>
      </c>
      <c r="I13" s="54">
        <v>15000</v>
      </c>
      <c r="J13" s="55">
        <f t="shared" si="0"/>
        <v>0</v>
      </c>
      <c r="K13" s="15"/>
    </row>
    <row r="14" spans="1:31" ht="25.05" customHeight="1" thickBot="1" x14ac:dyDescent="0.35">
      <c r="A14" s="5">
        <v>9</v>
      </c>
      <c r="B14" s="94" t="s">
        <v>29</v>
      </c>
      <c r="C14" s="95"/>
      <c r="D14" s="17" t="s">
        <v>30</v>
      </c>
      <c r="E14" s="14" t="s">
        <v>31</v>
      </c>
      <c r="F14" s="50">
        <v>10000</v>
      </c>
      <c r="G14" s="51">
        <v>1</v>
      </c>
      <c r="H14" s="8">
        <f t="shared" si="1"/>
        <v>10000</v>
      </c>
      <c r="I14" s="54">
        <v>10000</v>
      </c>
      <c r="J14" s="55">
        <f t="shared" si="0"/>
        <v>0</v>
      </c>
      <c r="K14" s="15"/>
    </row>
    <row r="15" spans="1:31" ht="69.599999999999994" thickBot="1" x14ac:dyDescent="0.35">
      <c r="A15" s="5">
        <v>10</v>
      </c>
      <c r="B15" s="94" t="s">
        <v>32</v>
      </c>
      <c r="C15" s="95"/>
      <c r="D15" s="6" t="s">
        <v>69</v>
      </c>
      <c r="E15" s="7" t="s">
        <v>28</v>
      </c>
      <c r="F15" s="50">
        <v>9000</v>
      </c>
      <c r="G15" s="51">
        <v>1</v>
      </c>
      <c r="H15" s="8">
        <f t="shared" si="1"/>
        <v>9000</v>
      </c>
      <c r="I15" s="54">
        <v>9000</v>
      </c>
      <c r="J15" s="55">
        <f t="shared" si="0"/>
        <v>0</v>
      </c>
      <c r="K15" s="18">
        <f>IF(I25=0,"",I15/I25)</f>
        <v>0.03</v>
      </c>
      <c r="L15" s="19" t="s">
        <v>33</v>
      </c>
    </row>
    <row r="16" spans="1:31" ht="53.25" customHeight="1" x14ac:dyDescent="0.3">
      <c r="A16" s="5">
        <v>11</v>
      </c>
      <c r="B16" s="102" t="s">
        <v>73</v>
      </c>
      <c r="C16" s="103"/>
      <c r="D16" s="6" t="s">
        <v>68</v>
      </c>
      <c r="E16" s="14" t="s">
        <v>19</v>
      </c>
      <c r="F16" s="50">
        <v>2000</v>
      </c>
      <c r="G16" s="51">
        <v>8</v>
      </c>
      <c r="H16" s="8">
        <f t="shared" si="1"/>
        <v>16000</v>
      </c>
      <c r="I16" s="54">
        <v>12000</v>
      </c>
      <c r="J16" s="55">
        <f t="shared" si="0"/>
        <v>4000</v>
      </c>
      <c r="K16" s="15"/>
      <c r="L16" s="40"/>
      <c r="AE16" s="20" t="s">
        <v>34</v>
      </c>
    </row>
    <row r="17" spans="1:77" ht="27.6" x14ac:dyDescent="0.3">
      <c r="A17" s="5">
        <v>12</v>
      </c>
      <c r="B17" s="102" t="s">
        <v>35</v>
      </c>
      <c r="C17" s="103"/>
      <c r="D17" s="6" t="s">
        <v>36</v>
      </c>
      <c r="E17" s="7" t="s">
        <v>28</v>
      </c>
      <c r="F17" s="52"/>
      <c r="G17" s="53"/>
      <c r="H17" s="8">
        <f t="shared" si="1"/>
        <v>0</v>
      </c>
      <c r="I17" s="54"/>
      <c r="J17" s="55">
        <f t="shared" si="0"/>
        <v>0</v>
      </c>
      <c r="K17" s="15"/>
      <c r="BY17" s="21">
        <v>0.8</v>
      </c>
    </row>
    <row r="18" spans="1:77" ht="36" customHeight="1" thickBot="1" x14ac:dyDescent="0.35">
      <c r="A18" s="5">
        <v>13</v>
      </c>
      <c r="B18" s="94" t="s">
        <v>20</v>
      </c>
      <c r="C18" s="95"/>
      <c r="D18" s="13" t="s">
        <v>72</v>
      </c>
      <c r="E18" s="14" t="s">
        <v>21</v>
      </c>
      <c r="F18" s="50">
        <v>12</v>
      </c>
      <c r="G18" s="51">
        <v>800</v>
      </c>
      <c r="H18" s="8">
        <f>SUM(F18*G18)</f>
        <v>9600</v>
      </c>
      <c r="I18" s="54">
        <v>9600</v>
      </c>
      <c r="J18" s="55">
        <f>H18-I18</f>
        <v>0</v>
      </c>
      <c r="K18" s="15"/>
      <c r="L18" s="16"/>
    </row>
    <row r="19" spans="1:77" ht="25.05" customHeight="1" thickBot="1" x14ac:dyDescent="0.35">
      <c r="A19" s="5">
        <v>14</v>
      </c>
      <c r="B19" s="114" t="s">
        <v>38</v>
      </c>
      <c r="C19" s="115"/>
      <c r="D19" s="17" t="s">
        <v>39</v>
      </c>
      <c r="E19" s="22" t="s">
        <v>28</v>
      </c>
      <c r="F19" s="50">
        <v>25400</v>
      </c>
      <c r="G19" s="51">
        <v>1</v>
      </c>
      <c r="H19" s="8">
        <f t="shared" si="1"/>
        <v>25400</v>
      </c>
      <c r="I19" s="54">
        <v>25400</v>
      </c>
      <c r="J19" s="55">
        <f t="shared" si="0"/>
        <v>0</v>
      </c>
      <c r="K19" s="23">
        <f>IF((SUM(I5:I18)*10%)&gt;=I19,IF(SUM(I5:I18)=0,"",(I19)/SUM(I5:I18)),"錯誤!")</f>
        <v>9.2498179169701378E-2</v>
      </c>
      <c r="L19" s="19" t="s">
        <v>40</v>
      </c>
      <c r="M19" s="44">
        <f>ROUNDDOWN(SUM(I5:I18)*10%,0)</f>
        <v>27460</v>
      </c>
      <c r="N19" s="1" t="s">
        <v>41</v>
      </c>
    </row>
    <row r="20" spans="1:77" ht="32.25" customHeight="1" x14ac:dyDescent="0.3">
      <c r="A20" s="24">
        <v>15</v>
      </c>
      <c r="B20" s="104" t="s">
        <v>64</v>
      </c>
      <c r="C20" s="105"/>
      <c r="D20" s="58" t="s">
        <v>79</v>
      </c>
      <c r="E20" s="56" t="s">
        <v>28</v>
      </c>
      <c r="F20" s="50">
        <v>7500</v>
      </c>
      <c r="G20" s="51">
        <v>1</v>
      </c>
      <c r="H20" s="25">
        <f t="shared" si="1"/>
        <v>7500</v>
      </c>
      <c r="I20" s="9"/>
      <c r="J20" s="57">
        <f t="shared" si="0"/>
        <v>7500</v>
      </c>
      <c r="K20" s="15"/>
    </row>
    <row r="21" spans="1:77" ht="32.25" customHeight="1" x14ac:dyDescent="0.3">
      <c r="A21" s="24">
        <v>16</v>
      </c>
      <c r="B21" s="104" t="s">
        <v>42</v>
      </c>
      <c r="C21" s="105"/>
      <c r="D21" s="13"/>
      <c r="E21" s="22"/>
      <c r="F21" s="47"/>
      <c r="G21" s="41"/>
      <c r="H21" s="25">
        <f t="shared" si="1"/>
        <v>0</v>
      </c>
      <c r="I21" s="9"/>
      <c r="J21" s="25">
        <f t="shared" si="0"/>
        <v>0</v>
      </c>
      <c r="K21" s="15"/>
    </row>
    <row r="22" spans="1:77" ht="32.25" customHeight="1" x14ac:dyDescent="0.3">
      <c r="A22" s="24">
        <v>17</v>
      </c>
      <c r="B22" s="104" t="s">
        <v>43</v>
      </c>
      <c r="C22" s="105"/>
      <c r="D22" s="13"/>
      <c r="E22" s="22"/>
      <c r="F22" s="47"/>
      <c r="G22" s="41"/>
      <c r="H22" s="25">
        <f t="shared" si="1"/>
        <v>0</v>
      </c>
      <c r="I22" s="9"/>
      <c r="J22" s="25">
        <f t="shared" si="0"/>
        <v>0</v>
      </c>
      <c r="K22" s="15"/>
    </row>
    <row r="23" spans="1:77" ht="32.25" customHeight="1" x14ac:dyDescent="0.3">
      <c r="A23" s="24">
        <v>18</v>
      </c>
      <c r="B23" s="104" t="s">
        <v>44</v>
      </c>
      <c r="C23" s="105"/>
      <c r="D23" s="13"/>
      <c r="E23" s="22"/>
      <c r="F23" s="47"/>
      <c r="G23" s="41"/>
      <c r="H23" s="25">
        <f t="shared" si="1"/>
        <v>0</v>
      </c>
      <c r="I23" s="9"/>
      <c r="J23" s="25">
        <f t="shared" si="0"/>
        <v>0</v>
      </c>
      <c r="K23" s="15"/>
    </row>
    <row r="24" spans="1:77" ht="32.25" customHeight="1" x14ac:dyDescent="0.3">
      <c r="A24" s="24">
        <v>19</v>
      </c>
      <c r="B24" s="104" t="s">
        <v>45</v>
      </c>
      <c r="C24" s="105"/>
      <c r="D24" s="13"/>
      <c r="E24" s="22"/>
      <c r="F24" s="47"/>
      <c r="G24" s="41"/>
      <c r="H24" s="25">
        <f t="shared" si="1"/>
        <v>0</v>
      </c>
      <c r="I24" s="9"/>
      <c r="J24" s="25">
        <f t="shared" si="0"/>
        <v>0</v>
      </c>
      <c r="K24" s="15"/>
    </row>
    <row r="25" spans="1:77" ht="25.05" customHeight="1" thickBot="1" x14ac:dyDescent="0.35">
      <c r="A25" s="94" t="s">
        <v>46</v>
      </c>
      <c r="B25" s="106"/>
      <c r="C25" s="95"/>
      <c r="D25" s="22"/>
      <c r="E25" s="22"/>
      <c r="F25" s="49"/>
      <c r="G25" s="43"/>
      <c r="H25" s="26">
        <f>SUM(H5:H24)</f>
        <v>333500</v>
      </c>
      <c r="I25" s="27">
        <f>SUM(I5:I24)</f>
        <v>300000</v>
      </c>
      <c r="J25" s="26">
        <f>SUM(J5:J24)</f>
        <v>33500</v>
      </c>
      <c r="K25" s="28"/>
    </row>
    <row r="26" spans="1:77" ht="25.05" customHeight="1" thickBot="1" x14ac:dyDescent="0.35">
      <c r="A26" s="94" t="s">
        <v>47</v>
      </c>
      <c r="B26" s="106"/>
      <c r="C26" s="106"/>
      <c r="D26" s="95"/>
      <c r="E26" s="29"/>
      <c r="F26" s="49"/>
      <c r="G26" s="43"/>
      <c r="H26" s="30"/>
      <c r="I26" s="31">
        <f>IF(H25=0,"",I25/H25)</f>
        <v>0.8995502248875562</v>
      </c>
      <c r="J26" s="32">
        <f>IF(H25=0,"",J25/H25)</f>
        <v>0.10044977511244378</v>
      </c>
      <c r="K26" s="33">
        <f>SUM(I26:J26)</f>
        <v>1</v>
      </c>
      <c r="L26" s="34" t="s">
        <v>48</v>
      </c>
    </row>
    <row r="27" spans="1:77" ht="40.5" customHeight="1" thickBot="1" x14ac:dyDescent="0.35">
      <c r="I27" s="46" t="s">
        <v>75</v>
      </c>
    </row>
    <row r="28" spans="1:77" ht="22.5" customHeight="1" x14ac:dyDescent="0.3">
      <c r="I28" s="45"/>
    </row>
    <row r="29" spans="1:77" ht="18" x14ac:dyDescent="0.3">
      <c r="B29" s="107" t="s">
        <v>74</v>
      </c>
      <c r="C29" s="107"/>
      <c r="D29" s="107"/>
      <c r="E29" s="107"/>
      <c r="F29" s="107"/>
      <c r="G29" s="107"/>
      <c r="H29" s="107"/>
      <c r="I29" s="107"/>
      <c r="J29" s="107"/>
      <c r="K29" s="107"/>
    </row>
    <row r="30" spans="1:77" s="38" customFormat="1" ht="15" customHeight="1" x14ac:dyDescent="0.3">
      <c r="A30" s="108" t="s">
        <v>51</v>
      </c>
      <c r="B30" s="108"/>
      <c r="C30" s="109" t="s">
        <v>52</v>
      </c>
      <c r="D30" s="109"/>
      <c r="E30" s="109"/>
      <c r="F30" s="109"/>
      <c r="G30" s="109"/>
      <c r="H30" s="109"/>
      <c r="I30" s="109"/>
      <c r="J30" s="109"/>
      <c r="K30" s="109"/>
      <c r="L30" s="39"/>
    </row>
    <row r="31" spans="1:77" s="38" customFormat="1" ht="15" customHeight="1" x14ac:dyDescent="0.3">
      <c r="A31" s="108" t="s">
        <v>53</v>
      </c>
      <c r="B31" s="108"/>
      <c r="C31" s="109" t="s">
        <v>54</v>
      </c>
      <c r="D31" s="109"/>
      <c r="E31" s="109"/>
      <c r="F31" s="109"/>
      <c r="G31" s="109"/>
      <c r="H31" s="109"/>
      <c r="I31" s="109"/>
      <c r="J31" s="109"/>
      <c r="K31" s="109"/>
      <c r="L31" s="39"/>
    </row>
    <row r="32" spans="1:77" s="38" customFormat="1" ht="50.25" customHeight="1" x14ac:dyDescent="0.3">
      <c r="A32" s="108" t="s">
        <v>55</v>
      </c>
      <c r="B32" s="108"/>
      <c r="C32" s="109" t="s">
        <v>56</v>
      </c>
      <c r="D32" s="109"/>
      <c r="E32" s="109"/>
      <c r="F32" s="109"/>
      <c r="G32" s="109"/>
      <c r="H32" s="109"/>
      <c r="I32" s="109"/>
      <c r="J32" s="109"/>
      <c r="K32" s="109"/>
      <c r="L32" s="39"/>
    </row>
    <row r="33" spans="1:12" s="38" customFormat="1" ht="33.75" customHeight="1" x14ac:dyDescent="0.3">
      <c r="A33" s="108" t="s">
        <v>57</v>
      </c>
      <c r="B33" s="108"/>
      <c r="C33" s="109" t="s">
        <v>58</v>
      </c>
      <c r="D33" s="109"/>
      <c r="E33" s="109"/>
      <c r="F33" s="109"/>
      <c r="G33" s="109"/>
      <c r="H33" s="109"/>
      <c r="I33" s="109"/>
      <c r="J33" s="109"/>
      <c r="K33" s="109"/>
      <c r="L33" s="39"/>
    </row>
    <row r="34" spans="1:12" s="38" customFormat="1" ht="15" customHeight="1" x14ac:dyDescent="0.3">
      <c r="A34" s="108" t="s">
        <v>59</v>
      </c>
      <c r="B34" s="108"/>
      <c r="C34" s="109" t="s">
        <v>60</v>
      </c>
      <c r="D34" s="109"/>
      <c r="E34" s="109"/>
      <c r="F34" s="109"/>
      <c r="G34" s="109"/>
      <c r="H34" s="109"/>
      <c r="I34" s="109"/>
      <c r="J34" s="109"/>
      <c r="K34" s="109"/>
      <c r="L34" s="39"/>
    </row>
    <row r="35" spans="1:12" s="38" customFormat="1" ht="15" customHeight="1" x14ac:dyDescent="0.3">
      <c r="A35" s="108" t="s">
        <v>61</v>
      </c>
      <c r="B35" s="108"/>
      <c r="C35" s="109" t="s">
        <v>62</v>
      </c>
      <c r="D35" s="109"/>
      <c r="E35" s="109"/>
      <c r="F35" s="109"/>
      <c r="G35" s="109"/>
      <c r="H35" s="109"/>
      <c r="I35" s="109"/>
      <c r="J35" s="109"/>
      <c r="K35" s="109"/>
      <c r="L35" s="39"/>
    </row>
    <row r="36" spans="1:12" ht="14.4" x14ac:dyDescent="0.3">
      <c r="A36" s="37"/>
      <c r="B36" s="37"/>
    </row>
    <row r="37" spans="1:12" ht="25.05" customHeight="1" x14ac:dyDescent="0.3">
      <c r="A37" s="37"/>
      <c r="B37" s="37"/>
    </row>
    <row r="38" spans="1:12" ht="25.05" customHeight="1" x14ac:dyDescent="0.3">
      <c r="A38" s="37"/>
      <c r="B38" s="37"/>
    </row>
    <row r="39" spans="1:12" ht="25.05" customHeight="1" x14ac:dyDescent="0.3">
      <c r="A39" s="37"/>
      <c r="B39" s="37"/>
    </row>
    <row r="40" spans="1:12" ht="25.05" customHeight="1" x14ac:dyDescent="0.3">
      <c r="A40" s="37"/>
      <c r="B40" s="37"/>
    </row>
    <row r="41" spans="1:12" ht="25.05" customHeight="1" x14ac:dyDescent="0.3">
      <c r="A41" s="37"/>
      <c r="B41" s="37"/>
    </row>
  </sheetData>
  <sheetProtection selectLockedCells="1" selectUnlockedCells="1"/>
  <mergeCells count="39">
    <mergeCell ref="A35:B35"/>
    <mergeCell ref="C35:K35"/>
    <mergeCell ref="A32:B32"/>
    <mergeCell ref="C32:K32"/>
    <mergeCell ref="A33:B33"/>
    <mergeCell ref="C33:K33"/>
    <mergeCell ref="A34:B34"/>
    <mergeCell ref="C34:K34"/>
    <mergeCell ref="A31:B31"/>
    <mergeCell ref="C31:K31"/>
    <mergeCell ref="B19:C19"/>
    <mergeCell ref="B20:C20"/>
    <mergeCell ref="B21:C21"/>
    <mergeCell ref="B22:C22"/>
    <mergeCell ref="B23:C23"/>
    <mergeCell ref="B24:C24"/>
    <mergeCell ref="A25:C25"/>
    <mergeCell ref="A26:D26"/>
    <mergeCell ref="B29:K29"/>
    <mergeCell ref="A30:B30"/>
    <mergeCell ref="C30:K30"/>
    <mergeCell ref="B18:C18"/>
    <mergeCell ref="B7:C7"/>
    <mergeCell ref="B8:C8"/>
    <mergeCell ref="A9:A10"/>
    <mergeCell ref="B9:C10"/>
    <mergeCell ref="B11:C11"/>
    <mergeCell ref="B12:C12"/>
    <mergeCell ref="B13:C13"/>
    <mergeCell ref="B14:C14"/>
    <mergeCell ref="B15:C15"/>
    <mergeCell ref="B16:C16"/>
    <mergeCell ref="B17:C17"/>
    <mergeCell ref="B6:C6"/>
    <mergeCell ref="A1:K1"/>
    <mergeCell ref="A2:K2"/>
    <mergeCell ref="A3:K3"/>
    <mergeCell ref="A4:C4"/>
    <mergeCell ref="B5:C5"/>
  </mergeCells>
  <phoneticPr fontId="4" type="noConversion"/>
  <conditionalFormatting sqref="K5:K6">
    <cfRule type="cellIs" dxfId="8" priority="3" operator="greaterThan">
      <formula>0.05</formula>
    </cfRule>
    <cfRule type="cellIs" dxfId="7" priority="4" operator="greaterThan">
      <formula>55</formula>
    </cfRule>
    <cfRule type="cellIs" dxfId="6" priority="8" operator="greaterThan">
      <formula>0.05</formula>
    </cfRule>
  </conditionalFormatting>
  <conditionalFormatting sqref="K6:K7">
    <cfRule type="cellIs" dxfId="5" priority="2" operator="greaterThan">
      <formula>0.25</formula>
    </cfRule>
    <cfRule type="cellIs" dxfId="4" priority="7" operator="greaterThan">
      <formula>0.25</formula>
    </cfRule>
  </conditionalFormatting>
  <conditionalFormatting sqref="K15">
    <cfRule type="cellIs" dxfId="3" priority="1" operator="greaterThan">
      <formula>0.03</formula>
    </cfRule>
    <cfRule type="cellIs" dxfId="2" priority="9" operator="greaterThan">
      <formula>0.03</formula>
    </cfRule>
  </conditionalFormatting>
  <conditionalFormatting sqref="K19">
    <cfRule type="cellIs" dxfId="1" priority="5" operator="greaterThan">
      <formula>0.1</formula>
    </cfRule>
  </conditionalFormatting>
  <conditionalFormatting sqref="K26">
    <cfRule type="cellIs" dxfId="0" priority="10" operator="equal">
      <formula>1</formula>
    </cfRule>
  </conditionalFormatting>
  <printOptions horizontalCentered="1"/>
  <pageMargins left="0.25" right="0.25"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3</vt:i4>
      </vt:variant>
    </vt:vector>
  </HeadingPairs>
  <TitlesOfParts>
    <vt:vector size="6" baseType="lpstr">
      <vt:lpstr>實務學程試算表範例</vt:lpstr>
      <vt:lpstr>範例-實務學程</vt:lpstr>
      <vt:lpstr>範例-訓練學程</vt:lpstr>
      <vt:lpstr>實務學程試算表範例!Print_Area</vt:lpstr>
      <vt:lpstr>'範例-訓練學程'!Print_Area</vt:lpstr>
      <vt:lpstr>'範例-實務學程'!Print_Area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曾湘榆</dc:creator>
  <cp:lastModifiedBy>USER</cp:lastModifiedBy>
  <cp:lastPrinted>2025-08-14T04:18:22Z</cp:lastPrinted>
  <dcterms:created xsi:type="dcterms:W3CDTF">2022-01-20T02:49:21Z</dcterms:created>
  <dcterms:modified xsi:type="dcterms:W3CDTF">2025-08-18T02:00:30Z</dcterms:modified>
</cp:coreProperties>
</file>